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Входные параметры" sheetId="1" state="visible" r:id="rId1"/>
    <sheet name="Расчёт (формулы)" sheetId="2" state="visible" r:id="rId2"/>
    <sheet name="Клуб (помесячно)" sheetId="3" state="visible" r:id="rId3"/>
    <sheet name="Сводка" sheetId="4" state="visible" r:id="rId4"/>
    <sheet name="Методология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666666"/>
      <sz val="9"/>
    </font>
    <font>
      <name val="Arial"/>
      <b val="1"/>
      <color rgb="00FFFFFF"/>
      <sz val="11"/>
    </font>
    <font>
      <name val="Arial"/>
      <b val="1"/>
      <sz val="10"/>
    </font>
    <font>
      <name val="Arial"/>
      <sz val="10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AF8"/>
      </patternFill>
    </fill>
    <fill>
      <patternFill patternType="solid">
        <fgColor rgb="00E8F5E9"/>
      </patternFill>
    </fill>
    <fill>
      <patternFill patternType="solid">
        <fgColor rgb="00F2F3F4"/>
      </patternFill>
    </fill>
    <fill>
      <patternFill patternType="solid">
        <fgColor rgb="00FFF9C4"/>
      </patternFill>
    </fill>
    <fill>
      <patternFill patternType="solid">
        <fgColor rgb="00D5F5E3"/>
      </patternFill>
    </fill>
    <fill>
      <patternFill patternType="solid">
        <fgColor rgb="00FADBD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4" fillId="5" borderId="1" applyAlignment="1" pivotButton="0" quotePrefix="0" xfId="0">
      <alignment vertical="center" wrapText="1"/>
    </xf>
    <xf numFmtId="3" fontId="4" fillId="5" borderId="1" applyAlignment="1" pivotButton="0" quotePrefix="0" xfId="0">
      <alignment vertical="center" wrapText="1"/>
    </xf>
    <xf numFmtId="164" fontId="5" fillId="4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3" fontId="5" fillId="0" borderId="1" applyAlignment="1" pivotButton="0" quotePrefix="0" xfId="0">
      <alignment vertical="center" wrapText="1"/>
    </xf>
    <xf numFmtId="164" fontId="5" fillId="0" borderId="1" applyAlignment="1" pivotButton="0" quotePrefix="0" xfId="0">
      <alignment vertical="center" wrapText="1"/>
    </xf>
    <xf numFmtId="0" fontId="4" fillId="6" borderId="1" applyAlignment="1" pivotButton="0" quotePrefix="0" xfId="0">
      <alignment vertical="center" wrapText="1"/>
    </xf>
    <xf numFmtId="3" fontId="4" fillId="6" borderId="1" applyAlignment="1" pivotButton="0" quotePrefix="0" xfId="0">
      <alignment vertical="center" wrapText="1"/>
    </xf>
    <xf numFmtId="165" fontId="5" fillId="0" borderId="1" applyAlignment="1" pivotButton="0" quotePrefix="0" xfId="0">
      <alignment vertical="center" wrapText="1"/>
    </xf>
    <xf numFmtId="0" fontId="5" fillId="3" borderId="1" applyAlignment="1" pivotButton="0" quotePrefix="0" xfId="0">
      <alignment vertical="center" wrapText="1"/>
    </xf>
    <xf numFmtId="0" fontId="4" fillId="7" borderId="1" applyAlignment="1" pivotButton="0" quotePrefix="0" xfId="0">
      <alignment vertical="center" wrapText="1"/>
    </xf>
    <xf numFmtId="0" fontId="4" fillId="8" borderId="1" applyAlignment="1" pivotButton="0" quotePrefix="0" xfId="0">
      <alignment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45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ВХОДНЫЕ ПАРАМЕТРЫ — ИЗМЕНИТЕ ЗДЕСЬ, ВСЁ ПЕРЕСЧИТАЕТСЯ</t>
        </is>
      </c>
    </row>
    <row r="2">
      <c r="A2" s="2" t="inlineStr">
        <is>
          <t>Зелёные ячейки — параметры. Жёлтые — промежуточные расчёты.</t>
        </is>
      </c>
    </row>
    <row r="4">
      <c r="A4" s="3" t="inlineStr">
        <is>
          <t>Параметр</t>
        </is>
      </c>
      <c r="B4" s="3" t="inlineStr">
        <is>
          <t>Оптимистичный</t>
        </is>
      </c>
      <c r="C4" s="3" t="inlineStr">
        <is>
          <t>Реалистичный</t>
        </is>
      </c>
      <c r="D4" s="3" t="inlineStr">
        <is>
          <t>Пессимистичный</t>
        </is>
      </c>
    </row>
    <row r="5">
      <c r="A5" s="4" t="inlineStr">
        <is>
          <t>МАРКЕТИНГОВЫЙ БЮДЖЕТ</t>
        </is>
      </c>
      <c r="B5" s="4" t="inlineStr"/>
      <c r="C5" s="4" t="inlineStr"/>
      <c r="D5" s="4" t="inlineStr"/>
    </row>
    <row r="6">
      <c r="A6" s="5" t="inlineStr">
        <is>
          <t>Бюджет VK Ads (₽)</t>
        </is>
      </c>
      <c r="B6" s="6" t="n">
        <v>800000</v>
      </c>
      <c r="C6" s="6" t="n">
        <v>600000</v>
      </c>
      <c r="D6" s="6" t="n">
        <v>400000</v>
      </c>
    </row>
    <row r="7">
      <c r="A7" s="5" t="inlineStr">
        <is>
          <t>Бюджет ремаркетинг VK (₽)</t>
        </is>
      </c>
      <c r="B7" s="6" t="n">
        <v>300000</v>
      </c>
      <c r="C7" s="6" t="n">
        <v>200000</v>
      </c>
      <c r="D7" s="6" t="n">
        <v>100000</v>
      </c>
    </row>
    <row r="8">
      <c r="A8" s="5" t="inlineStr">
        <is>
          <t>Бюджет Яндекс Директ (₽)</t>
        </is>
      </c>
      <c r="B8" s="6" t="n">
        <v>400000</v>
      </c>
      <c r="C8" s="6" t="n">
        <v>300000</v>
      </c>
      <c r="D8" s="6" t="n">
        <v>200000</v>
      </c>
    </row>
    <row r="9">
      <c r="A9" s="5" t="inlineStr">
        <is>
          <t>Бюджет Telegram Ads (₽)</t>
        </is>
      </c>
      <c r="B9" s="6" t="n">
        <v>200000</v>
      </c>
      <c r="C9" s="6" t="n">
        <v>150000</v>
      </c>
      <c r="D9" s="6" t="n">
        <v>100000</v>
      </c>
    </row>
    <row r="10">
      <c r="A10" s="5" t="inlineStr">
        <is>
          <t>Бюджет на блогеров (₽)</t>
        </is>
      </c>
      <c r="B10" s="6" t="n">
        <v>800000</v>
      </c>
      <c r="C10" s="6" t="n">
        <v>600000</v>
      </c>
      <c r="D10" s="6" t="n">
        <v>400000</v>
      </c>
    </row>
    <row r="11">
      <c r="A11" s="7" t="inlineStr">
        <is>
          <t>ИТОГО рекламный бюджет (₽)</t>
        </is>
      </c>
      <c r="B11" s="8">
        <f>SUM(B6:B10)</f>
        <v/>
      </c>
      <c r="C11" s="8">
        <f>SUM(C6:C10)</f>
        <v/>
      </c>
      <c r="D11" s="8">
        <f>SUM(D6:D10)</f>
        <v/>
      </c>
    </row>
    <row r="13">
      <c r="A13" s="4" t="inlineStr">
        <is>
          <t>CPA ПО КАНАЛАМ (₽ за заявку)</t>
        </is>
      </c>
      <c r="B13" s="4" t="inlineStr"/>
      <c r="C13" s="4" t="inlineStr"/>
      <c r="D13" s="4" t="inlineStr"/>
    </row>
    <row r="14">
      <c r="A14" s="5" t="inlineStr">
        <is>
          <t>CPA VK Ads холодный (₽)</t>
        </is>
      </c>
      <c r="B14" s="6" t="n">
        <v>350</v>
      </c>
      <c r="C14" s="6" t="n">
        <v>350</v>
      </c>
      <c r="D14" s="6" t="n">
        <v>400</v>
      </c>
    </row>
    <row r="15">
      <c r="A15" s="5" t="inlineStr">
        <is>
          <t>CPA ремаркетинг (₽)</t>
        </is>
      </c>
      <c r="B15" s="6" t="n">
        <v>50</v>
      </c>
      <c r="C15" s="6" t="n">
        <v>60</v>
      </c>
      <c r="D15" s="6" t="n">
        <v>80</v>
      </c>
    </row>
    <row r="16">
      <c r="A16" s="5" t="inlineStr">
        <is>
          <t>CPA Яндекс Директ (₽)</t>
        </is>
      </c>
      <c r="B16" s="6" t="n">
        <v>350</v>
      </c>
      <c r="C16" s="6" t="n">
        <v>400</v>
      </c>
      <c r="D16" s="6" t="n">
        <v>500</v>
      </c>
    </row>
    <row r="17">
      <c r="A17" s="5" t="inlineStr">
        <is>
          <t>CPA Telegram Ads (₽)</t>
        </is>
      </c>
      <c r="B17" s="6" t="n">
        <v>250</v>
      </c>
      <c r="C17" s="6" t="n">
        <v>280</v>
      </c>
      <c r="D17" s="6" t="n">
        <v>350</v>
      </c>
    </row>
    <row r="18">
      <c r="A18" s="5" t="inlineStr">
        <is>
          <t>CPA блогеры (₽)</t>
        </is>
      </c>
      <c r="B18" s="6" t="n">
        <v>150</v>
      </c>
      <c r="C18" s="6" t="n">
        <v>180</v>
      </c>
      <c r="D18" s="6" t="n">
        <v>250</v>
      </c>
    </row>
    <row r="19">
      <c r="A19" s="5" t="inlineStr">
        <is>
          <t>CR органика → заявки (%)</t>
        </is>
      </c>
      <c r="B19" s="9" t="n">
        <v>0.0005</v>
      </c>
      <c r="C19" s="9" t="n">
        <v>0.0003</v>
      </c>
      <c r="D19" s="9" t="n">
        <v>0.0001</v>
      </c>
    </row>
    <row r="20">
      <c r="A20" s="4" t="inlineStr">
        <is>
          <t>КОНВЕРСИИ ВОРОНКИ</t>
        </is>
      </c>
      <c r="B20" s="4" t="inlineStr"/>
      <c r="C20" s="4" t="inlineStr"/>
      <c r="D20" s="4" t="inlineStr"/>
    </row>
    <row r="21">
      <c r="A21" s="5" t="inlineStr">
        <is>
          <t>CR заявка → участие (бесплатный проект, %)</t>
        </is>
      </c>
      <c r="B21" s="9" t="n">
        <v>0.5</v>
      </c>
      <c r="C21" s="9" t="n">
        <v>0.4</v>
      </c>
      <c r="D21" s="9" t="n">
        <v>0.3</v>
      </c>
    </row>
    <row r="22">
      <c r="A22" s="5" t="inlineStr">
        <is>
          <t>Операционный лимит участниц (чел.)</t>
        </is>
      </c>
      <c r="B22" s="6" t="n">
        <v>3000</v>
      </c>
      <c r="C22" s="6" t="n">
        <v>3000</v>
      </c>
      <c r="D22" s="6" t="n">
        <v>2000</v>
      </c>
    </row>
    <row r="23">
      <c r="A23" s="5" t="inlineStr">
        <is>
          <t>Множитель зрители/участницы</t>
        </is>
      </c>
      <c r="B23" s="6" t="n">
        <v>8</v>
      </c>
      <c r="C23" s="6" t="n">
        <v>6</v>
      </c>
      <c r="D23" s="6" t="n">
        <v>4</v>
      </c>
    </row>
    <row r="24">
      <c r="A24" s="4" t="inlineStr">
        <is>
          <t>ОХВАТЫ</t>
        </is>
      </c>
      <c r="B24" s="4" t="inlineStr"/>
      <c r="C24" s="4" t="inlineStr"/>
      <c r="D24" s="4" t="inlineStr"/>
    </row>
    <row r="25">
      <c r="A25" s="5" t="inlineStr">
        <is>
          <t>Органический охват (Молодёжь Москвы, СМИ)</t>
        </is>
      </c>
      <c r="B25" s="6" t="n">
        <v>3000000</v>
      </c>
      <c r="C25" s="6" t="n">
        <v>2000000</v>
      </c>
      <c r="D25" s="6" t="n">
        <v>1000000</v>
      </c>
    </row>
    <row r="26">
      <c r="A26" s="5" t="inlineStr">
        <is>
          <t>Платный охват</t>
        </is>
      </c>
      <c r="B26" s="6" t="n">
        <v>8000000</v>
      </c>
      <c r="C26" s="6" t="n">
        <v>5000000</v>
      </c>
      <c r="D26" s="6" t="n">
        <v>3000000</v>
      </c>
    </row>
    <row r="27">
      <c r="A27" s="4" t="inlineStr">
        <is>
          <t>СПОНСОРСТВО</t>
        </is>
      </c>
      <c r="B27" s="4" t="inlineStr"/>
      <c r="C27" s="4" t="inlineStr"/>
      <c r="D27" s="4" t="inlineStr"/>
    </row>
    <row r="28">
      <c r="A28" s="5" t="inlineStr">
        <is>
          <t>Генеральные партнёры (кол-во)</t>
        </is>
      </c>
      <c r="B28" s="6" t="n">
        <v>2</v>
      </c>
      <c r="C28" s="6" t="n">
        <v>1</v>
      </c>
      <c r="D28" s="6" t="n">
        <v>0</v>
      </c>
    </row>
    <row r="29">
      <c r="A29" s="5" t="inlineStr">
        <is>
          <t>Официальные партнёры (кол-во)</t>
        </is>
      </c>
      <c r="B29" s="6" t="n">
        <v>4</v>
      </c>
      <c r="C29" s="6" t="n">
        <v>2</v>
      </c>
      <c r="D29" s="6" t="n">
        <v>1</v>
      </c>
    </row>
    <row r="30">
      <c r="A30" s="5" t="inlineStr">
        <is>
          <t>Партнёры проекта (кол-во)</t>
        </is>
      </c>
      <c r="B30" s="6" t="n">
        <v>8</v>
      </c>
      <c r="C30" s="6" t="n">
        <v>5</v>
      </c>
      <c r="D30" s="6" t="n">
        <v>3</v>
      </c>
    </row>
    <row r="31">
      <c r="A31" s="5" t="inlineStr">
        <is>
          <t>Стоимость ген. партнёра (₽)</t>
        </is>
      </c>
      <c r="B31" s="6" t="n">
        <v>1000000</v>
      </c>
      <c r="C31" s="6" t="n">
        <v>1000000</v>
      </c>
      <c r="D31" s="6" t="n">
        <v>1000000</v>
      </c>
    </row>
    <row r="32">
      <c r="A32" s="5" t="inlineStr">
        <is>
          <t>Стоимость офиц. партнёра (₽)</t>
        </is>
      </c>
      <c r="B32" s="6" t="n">
        <v>500000</v>
      </c>
      <c r="C32" s="6" t="n">
        <v>500000</v>
      </c>
      <c r="D32" s="6" t="n">
        <v>500000</v>
      </c>
    </row>
    <row r="33">
      <c r="A33" s="5" t="inlineStr">
        <is>
          <t>Стоимость партнёра проекта (₽)</t>
        </is>
      </c>
      <c r="B33" s="6" t="n">
        <v>250000</v>
      </c>
      <c r="C33" s="6" t="n">
        <v>250000</v>
      </c>
      <c r="D33" s="6" t="n">
        <v>250000</v>
      </c>
    </row>
    <row r="34">
      <c r="A34" s="5" t="inlineStr">
        <is>
          <t>Бартерные интеграции (₽)</t>
        </is>
      </c>
      <c r="B34" s="6" t="n">
        <v>1500000</v>
      </c>
      <c r="C34" s="6" t="n">
        <v>1000000</v>
      </c>
      <c r="D34" s="6" t="n">
        <v>500000</v>
      </c>
    </row>
    <row r="35">
      <c r="A35" s="4" t="inlineStr">
        <is>
          <t>БИЛЕТЫ НА ФИНАЛ</t>
        </is>
      </c>
      <c r="B35" s="4" t="inlineStr"/>
      <c r="C35" s="4" t="inlineStr"/>
      <c r="D35" s="4" t="inlineStr"/>
    </row>
    <row r="36">
      <c r="A36" s="5" t="inlineStr">
        <is>
          <t>Вместимость зала (чел.)</t>
        </is>
      </c>
      <c r="B36" s="6" t="n">
        <v>300</v>
      </c>
      <c r="C36" s="6" t="n">
        <v>300</v>
      </c>
      <c r="D36" s="6" t="n">
        <v>250</v>
      </c>
    </row>
    <row r="37">
      <c r="A37" s="5" t="inlineStr">
        <is>
          <t>Цена билета (₽)</t>
        </is>
      </c>
      <c r="B37" s="6" t="n">
        <v>3000</v>
      </c>
      <c r="C37" s="6" t="n">
        <v>2500</v>
      </c>
      <c r="D37" s="6" t="n">
        <v>2000</v>
      </c>
    </row>
    <row r="38">
      <c r="A38" s="5" t="inlineStr">
        <is>
          <t>Заполняемость зала (%)</t>
        </is>
      </c>
      <c r="B38" s="9" t="n">
        <v>0.9</v>
      </c>
      <c r="C38" s="9" t="n">
        <v>0.75</v>
      </c>
      <c r="D38" s="9" t="n">
        <v>0.5</v>
      </c>
    </row>
    <row r="39">
      <c r="A39" s="4" t="inlineStr">
        <is>
          <t>ЗАКРЫТЫЙ КЛУБ</t>
        </is>
      </c>
      <c r="B39" s="4" t="inlineStr"/>
      <c r="C39" s="4" t="inlineStr"/>
      <c r="D39" s="4" t="inlineStr"/>
    </row>
    <row r="40">
      <c r="A40" s="5" t="inlineStr">
        <is>
          <t>Стартовое кол-во участниц</t>
        </is>
      </c>
      <c r="B40" s="6" t="n">
        <v>2000</v>
      </c>
      <c r="C40" s="6" t="n">
        <v>1000</v>
      </c>
      <c r="D40" s="6" t="n">
        <v>500</v>
      </c>
    </row>
    <row r="41">
      <c r="A41" s="5" t="inlineStr">
        <is>
          <t>Ежемесячный взнос (₽)</t>
        </is>
      </c>
      <c r="B41" s="6" t="n">
        <v>1500</v>
      </c>
      <c r="C41" s="6" t="n">
        <v>1000</v>
      </c>
      <c r="D41" s="6" t="n">
        <v>700</v>
      </c>
    </row>
    <row r="42">
      <c r="A42" s="5" t="inlineStr">
        <is>
          <t>Кол-во активных месяцев</t>
        </is>
      </c>
      <c r="B42" s="6" t="n">
        <v>6</v>
      </c>
      <c r="C42" s="6" t="n">
        <v>6</v>
      </c>
      <c r="D42" s="6" t="n">
        <v>4</v>
      </c>
    </row>
    <row r="43">
      <c r="A43" s="5" t="inlineStr">
        <is>
          <t>Удержание в месяц (%)</t>
        </is>
      </c>
      <c r="B43" s="9" t="n">
        <v>0.55</v>
      </c>
      <c r="C43" s="9" t="n">
        <v>0.5</v>
      </c>
      <c r="D43" s="9" t="n">
        <v>0.4</v>
      </c>
    </row>
    <row r="44">
      <c r="A44" s="4" t="inlineStr">
        <is>
          <t>МОНЕТИЗАЦИЯ КОНТЕНТА</t>
        </is>
      </c>
      <c r="B44" s="4" t="inlineStr"/>
      <c r="C44" s="4" t="inlineStr"/>
      <c r="D44" s="4" t="inlineStr"/>
    </row>
    <row r="45">
      <c r="A45" s="5" t="inlineStr">
        <is>
          <t>ТВ/стриминг сделка (₽, если есть)</t>
        </is>
      </c>
      <c r="B45" s="6" t="n">
        <v>3000000</v>
      </c>
      <c r="C45" s="6" t="n">
        <v>1500000</v>
      </c>
      <c r="D45" s="6" t="n">
        <v>0</v>
      </c>
    </row>
    <row r="46">
      <c r="A46" s="5" t="inlineStr">
        <is>
          <t>Франшиза регионов (₽)</t>
        </is>
      </c>
      <c r="B46" s="6" t="n">
        <v>2000000</v>
      </c>
      <c r="C46" s="6" t="n">
        <v>1000000</v>
      </c>
      <c r="D46" s="6" t="n">
        <v>0</v>
      </c>
    </row>
    <row r="47">
      <c r="A47" s="4" t="inlineStr">
        <is>
          <t>РАСХОДЫ (кроме маркетинга)</t>
        </is>
      </c>
      <c r="B47" s="4" t="inlineStr"/>
      <c r="C47" s="4" t="inlineStr"/>
      <c r="D47" s="4" t="inlineStr"/>
    </row>
    <row r="48">
      <c r="A48" s="5" t="inlineStr">
        <is>
          <t>Производство контента (фото/видео) (₽)</t>
        </is>
      </c>
      <c r="B48" s="6" t="n">
        <v>700000</v>
      </c>
      <c r="C48" s="6" t="n">
        <v>500000</v>
      </c>
      <c r="D48" s="6" t="n">
        <v>350000</v>
      </c>
    </row>
    <row r="49">
      <c r="A49" s="5" t="inlineStr">
        <is>
          <t>Организация финала (₽)</t>
        </is>
      </c>
      <c r="B49" s="6" t="n">
        <v>3500000</v>
      </c>
      <c r="C49" s="6" t="n">
        <v>2500000</v>
      </c>
      <c r="D49" s="6" t="n">
        <v>2000000</v>
      </c>
    </row>
    <row r="50">
      <c r="A50" s="5" t="inlineStr">
        <is>
          <t>ФОТ команды (₽/мес × кол-во мес)</t>
        </is>
      </c>
      <c r="B50" s="6" t="n">
        <v>600000</v>
      </c>
      <c r="C50" s="6" t="n">
        <v>480000</v>
      </c>
      <c r="D50" s="6" t="n">
        <v>360000</v>
      </c>
    </row>
    <row r="51">
      <c r="A51" s="5" t="inlineStr">
        <is>
          <t>Логистика, командировки (₽)</t>
        </is>
      </c>
      <c r="B51" s="6" t="n">
        <v>400000</v>
      </c>
      <c r="C51" s="6" t="n">
        <v>300000</v>
      </c>
      <c r="D51" s="6" t="n">
        <v>200000</v>
      </c>
    </row>
    <row r="52">
      <c r="A52" s="5" t="inlineStr">
        <is>
          <t>PR, международное продвижение (₽)</t>
        </is>
      </c>
      <c r="B52" s="6" t="n">
        <v>500000</v>
      </c>
      <c r="C52" s="6" t="n">
        <v>300000</v>
      </c>
      <c r="D52" s="6" t="n">
        <v>150000</v>
      </c>
    </row>
    <row r="53">
      <c r="A53" s="5" t="inlineStr">
        <is>
          <t>Прочие расходы (₽)</t>
        </is>
      </c>
      <c r="B53" s="6" t="n">
        <v>300000</v>
      </c>
      <c r="C53" s="6" t="n">
        <v>200000</v>
      </c>
      <c r="D53" s="6" t="n">
        <v>150000</v>
      </c>
    </row>
    <row r="54">
      <c r="A54" s="7" t="inlineStr">
        <is>
          <t>ИТОГО расходы (кроме маркетинга) (₽)</t>
        </is>
      </c>
      <c r="B54" s="8">
        <f>SUM(B48:B53)</f>
        <v/>
      </c>
      <c r="C54" s="8">
        <f>SUM(C48:C53)</f>
        <v/>
      </c>
      <c r="D54" s="8">
        <f>SUM(D48:D53)</f>
        <v/>
      </c>
    </row>
    <row r="55">
      <c r="A55" s="4" t="inlineStr">
        <is>
          <t>НАЛОГИ И КОМИССИИ</t>
        </is>
      </c>
      <c r="B55" s="4" t="inlineStr"/>
      <c r="C55" s="4" t="inlineStr"/>
      <c r="D55" s="4" t="inlineStr"/>
    </row>
    <row r="56">
      <c r="A56" s="5" t="inlineStr">
        <is>
          <t>Ставка налога (УСН 6%)</t>
        </is>
      </c>
      <c r="B56" s="9" t="n">
        <v>0.06</v>
      </c>
      <c r="C56" s="9" t="n">
        <v>0.06</v>
      </c>
      <c r="D56" s="9" t="n">
        <v>0.06</v>
      </c>
    </row>
    <row r="57">
      <c r="A57" s="5" t="inlineStr">
        <is>
          <t>Комиссия эквайринга (%)</t>
        </is>
      </c>
      <c r="B57" s="9" t="n">
        <v>0.02</v>
      </c>
      <c r="C57" s="9" t="n">
        <v>0.02</v>
      </c>
      <c r="D57" s="9" t="n">
        <v>0.02</v>
      </c>
    </row>
    <row r="58">
      <c r="A58" s="5" t="inlineStr">
        <is>
          <t>Доля доходов через эквайринг (клуб + билеты)</t>
        </is>
      </c>
      <c r="B58" s="9" t="n">
        <v>0.5</v>
      </c>
      <c r="C58" s="9" t="n">
        <v>0.5</v>
      </c>
      <c r="D58" s="9" t="n">
        <v>0.5</v>
      </c>
    </row>
    <row r="60">
      <c r="A60" s="10" t="inlineStr">
        <is>
          <t>ВСЕ ФОРМУЛЫ РАССЧИТАНЫ НА ЛИСТЕ «Расчёт (формулы)»</t>
        </is>
      </c>
      <c r="B60" s="10" t="inlineStr"/>
      <c r="C60" s="10" t="inlineStr"/>
      <c r="D60" s="10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4"/>
  <sheetViews>
    <sheetView workbookViewId="0">
      <selection activeCell="A1" sqref="A1"/>
    </sheetView>
  </sheetViews>
  <sheetFormatPr baseColWidth="8" defaultRowHeight="15"/>
  <cols>
    <col width="45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РАСЧЁТ — ВСЕ ЯЧЕЙКИ = ФОРМУЛЫ</t>
        </is>
      </c>
    </row>
    <row r="2">
      <c r="A2" s="2" t="inlineStr">
        <is>
          <t>Измените параметры на листе «Входные параметры» → всё пересчитается</t>
        </is>
      </c>
    </row>
    <row r="4">
      <c r="A4" s="3" t="inlineStr">
        <is>
          <t>Показатель</t>
        </is>
      </c>
      <c r="B4" s="3" t="inlineStr">
        <is>
          <t>Оптимистичный</t>
        </is>
      </c>
      <c r="C4" s="3" t="inlineStr">
        <is>
          <t>Реалистичный</t>
        </is>
      </c>
      <c r="D4" s="3" t="inlineStr">
        <is>
          <t>Пессимистичный</t>
        </is>
      </c>
    </row>
    <row r="5">
      <c r="A5" s="4" t="inlineStr">
        <is>
          <t>ВОРОНКА</t>
        </is>
      </c>
      <c r="B5" s="4" t="inlineStr"/>
      <c r="C5" s="4" t="inlineStr"/>
      <c r="D5" s="4" t="inlineStr"/>
    </row>
    <row r="6">
      <c r="A6" s="11" t="inlineStr">
        <is>
          <t>Заявки VK Ads</t>
        </is>
      </c>
      <c r="B6" s="12">
        <f>IF('Входные параметры'!B14=0,0,'Входные параметры'!B6/'Входные параметры'!B14)</f>
        <v/>
      </c>
      <c r="C6" s="12">
        <f>IF('Входные параметры'!C14=0,0,'Входные параметры'!C6/'Входные параметры'!C14)</f>
        <v/>
      </c>
      <c r="D6" s="12">
        <f>IF('Входные параметры'!D14=0,0,'Входные параметры'!D6/'Входные параметры'!D14)</f>
        <v/>
      </c>
    </row>
    <row r="7">
      <c r="A7" s="11" t="inlineStr">
        <is>
          <t>Заявки ремаркетинг</t>
        </is>
      </c>
      <c r="B7" s="12">
        <f>IF('Входные параметры'!B15=0,0,'Входные параметры'!B7/'Входные параметры'!B15)</f>
        <v/>
      </c>
      <c r="C7" s="12">
        <f>IF('Входные параметры'!C15=0,0,'Входные параметры'!C7/'Входные параметры'!C15)</f>
        <v/>
      </c>
      <c r="D7" s="12">
        <f>IF('Входные параметры'!D15=0,0,'Входные параметры'!D7/'Входные параметры'!D15)</f>
        <v/>
      </c>
    </row>
    <row r="8">
      <c r="A8" s="11" t="inlineStr">
        <is>
          <t>Заявки Яндекс</t>
        </is>
      </c>
      <c r="B8" s="12">
        <f>IF('Входные параметры'!B16=0,0,'Входные параметры'!B8/'Входные параметры'!B16)</f>
        <v/>
      </c>
      <c r="C8" s="12">
        <f>IF('Входные параметры'!C16=0,0,'Входные параметры'!C8/'Входные параметры'!C16)</f>
        <v/>
      </c>
      <c r="D8" s="12">
        <f>IF('Входные параметры'!D16=0,0,'Входные параметры'!D8/'Входные параметры'!D16)</f>
        <v/>
      </c>
    </row>
    <row r="9">
      <c r="A9" s="11" t="inlineStr">
        <is>
          <t>Заявки Telegram</t>
        </is>
      </c>
      <c r="B9" s="12">
        <f>IF('Входные параметры'!B17=0,0,'Входные параметры'!B9/'Входные параметры'!B17)</f>
        <v/>
      </c>
      <c r="C9" s="12">
        <f>IF('Входные параметры'!C17=0,0,'Входные параметры'!C9/'Входные параметры'!C17)</f>
        <v/>
      </c>
      <c r="D9" s="12">
        <f>IF('Входные параметры'!D17=0,0,'Входные параметры'!D9/'Входные параметры'!D17)</f>
        <v/>
      </c>
    </row>
    <row r="10">
      <c r="A10" s="11" t="inlineStr">
        <is>
          <t>Заявки блогеры</t>
        </is>
      </c>
      <c r="B10" s="12">
        <f>IF('Входные параметры'!B18=0,0,'Входные параметры'!B10/'Входные параметры'!B18)</f>
        <v/>
      </c>
      <c r="C10" s="12">
        <f>IF('Входные параметры'!C18=0,0,'Входные параметры'!C10/'Входные параметры'!C18)</f>
        <v/>
      </c>
      <c r="D10" s="12">
        <f>IF('Входные параметры'!D18=0,0,'Входные параметры'!D10/'Входные параметры'!D18)</f>
        <v/>
      </c>
    </row>
    <row r="11">
      <c r="A11" s="11" t="inlineStr">
        <is>
          <t>Заявки органика</t>
        </is>
      </c>
      <c r="B11" s="12">
        <f>'Входные параметры'!B25*'Входные параметры'!B19</f>
        <v/>
      </c>
      <c r="C11" s="12">
        <f>'Входные параметры'!C25*'Входные параметры'!C19</f>
        <v/>
      </c>
      <c r="D11" s="12">
        <f>'Входные параметры'!D25*'Входные параметры'!D19</f>
        <v/>
      </c>
    </row>
    <row r="12">
      <c r="A12" s="7" t="inlineStr">
        <is>
          <t>ИТОГО заявки</t>
        </is>
      </c>
      <c r="B12" s="8">
        <f>B6+B7+B8+B9+B10+B11</f>
        <v/>
      </c>
      <c r="C12" s="8">
        <f>C6+C7+C8+C9+C10+C11</f>
        <v/>
      </c>
      <c r="D12" s="8">
        <f>D6+D7+D8+D9+D10+D11</f>
        <v/>
      </c>
    </row>
    <row r="13">
      <c r="A13" s="11" t="inlineStr">
        <is>
          <t>CPA средневзвешенный (₽)</t>
        </is>
      </c>
      <c r="B13" s="12">
        <f>IF(B12=0,0,'Входные параметры'!B11/B12)</f>
        <v/>
      </c>
      <c r="C13" s="12">
        <f>IF(C12=0,0,'Входные параметры'!C11/C12)</f>
        <v/>
      </c>
      <c r="D13" s="12">
        <f>IF(D12=0,0,'Входные параметры'!D11/D12)</f>
        <v/>
      </c>
    </row>
    <row r="14">
      <c r="A14" s="11" t="inlineStr">
        <is>
          <t>CR заявка → участие</t>
        </is>
      </c>
      <c r="B14" s="13">
        <f>'Входные параметры'!B21</f>
        <v/>
      </c>
      <c r="C14" s="13">
        <f>'Входные параметры'!C21</f>
        <v/>
      </c>
      <c r="D14" s="13">
        <f>'Входные параметры'!D21</f>
        <v/>
      </c>
    </row>
    <row r="15">
      <c r="A15" s="11" t="inlineStr">
        <is>
          <t>Участницы (до лимита)</t>
        </is>
      </c>
      <c r="B15" s="12">
        <f>B12*B14</f>
        <v/>
      </c>
      <c r="C15" s="12">
        <f>C12*C14</f>
        <v/>
      </c>
      <c r="D15" s="12">
        <f>D12*D14</f>
        <v/>
      </c>
    </row>
    <row r="16">
      <c r="A16" s="14" t="inlineStr">
        <is>
          <t>Участницы (факт, с лимитом)</t>
        </is>
      </c>
      <c r="B16" s="15">
        <f>MIN(B15,'Входные параметры'!B22)</f>
        <v/>
      </c>
      <c r="C16" s="15">
        <f>MIN(C15,'Входные параметры'!C22)</f>
        <v/>
      </c>
      <c r="D16" s="15">
        <f>MIN(D15,'Входные параметры'!D22)</f>
        <v/>
      </c>
    </row>
    <row r="17">
      <c r="A17" s="11" t="inlineStr">
        <is>
          <t>Зрители финала</t>
        </is>
      </c>
      <c r="B17" s="12">
        <f>B16*'Входные параметры'!B23</f>
        <v/>
      </c>
      <c r="C17" s="12">
        <f>C16*'Входные параметры'!C23</f>
        <v/>
      </c>
      <c r="D17" s="12">
        <f>D16*'Входные параметры'!D23</f>
        <v/>
      </c>
    </row>
    <row r="19">
      <c r="A19" s="4" t="inlineStr">
        <is>
          <t>ДОХОДЫ</t>
        </is>
      </c>
      <c r="B19" s="4" t="inlineStr"/>
      <c r="C19" s="4" t="inlineStr"/>
      <c r="D19" s="4" t="inlineStr"/>
    </row>
    <row r="20">
      <c r="A20" s="11" t="inlineStr">
        <is>
          <t>Генеральный партнёр</t>
        </is>
      </c>
      <c r="B20" s="12">
        <f>'Входные параметры'!B28*'Входные параметры'!B31</f>
        <v/>
      </c>
      <c r="C20" s="12">
        <f>'Входные параметры'!C28*'Входные параметры'!C31</f>
        <v/>
      </c>
      <c r="D20" s="12">
        <f>'Входные параметры'!D28*'Входные параметры'!D31</f>
        <v/>
      </c>
    </row>
    <row r="21">
      <c r="A21" s="11" t="inlineStr">
        <is>
          <t>Официальный партнёр</t>
        </is>
      </c>
      <c r="B21" s="12">
        <f>'Входные параметры'!B29*'Входные параметры'!B32</f>
        <v/>
      </c>
      <c r="C21" s="12">
        <f>'Входные параметры'!C29*'Входные параметры'!C32</f>
        <v/>
      </c>
      <c r="D21" s="12">
        <f>'Входные параметры'!D29*'Входные параметры'!D32</f>
        <v/>
      </c>
    </row>
    <row r="22">
      <c r="A22" s="11" t="inlineStr">
        <is>
          <t>Партнёр проекта</t>
        </is>
      </c>
      <c r="B22" s="12">
        <f>'Входные параметры'!B30*'Входные параметры'!B33</f>
        <v/>
      </c>
      <c r="C22" s="12">
        <f>'Входные параметры'!C30*'Входные параметры'!C33</f>
        <v/>
      </c>
      <c r="D22" s="12">
        <f>'Входные параметры'!D30*'Входные параметры'!D33</f>
        <v/>
      </c>
    </row>
    <row r="23">
      <c r="A23" s="11" t="inlineStr">
        <is>
          <t>Бартерные интеграции</t>
        </is>
      </c>
      <c r="B23" s="12">
        <f>'Входные параметры'!B34</f>
        <v/>
      </c>
      <c r="C23" s="12">
        <f>'Входные параметры'!C34</f>
        <v/>
      </c>
      <c r="D23" s="12">
        <f>'Входные параметры'!D34</f>
        <v/>
      </c>
    </row>
    <row r="24">
      <c r="A24" s="11" t="inlineStr">
        <is>
          <t>Продажа билетов на финал</t>
        </is>
      </c>
      <c r="B24" s="12">
        <f>'Входные параметры'!B36*'Входные параметры'!B38*'Входные параметры'!B37</f>
        <v/>
      </c>
      <c r="C24" s="12">
        <f>'Входные параметры'!C36*'Входные параметры'!C38*'Входные параметры'!C37</f>
        <v/>
      </c>
      <c r="D24" s="12">
        <f>'Входные параметры'!D36*'Входные параметры'!D38*'Входные параметры'!D37</f>
        <v/>
      </c>
    </row>
    <row r="25">
      <c r="A25" s="11" t="inlineStr">
        <is>
          <t>Закрытый клуб (итого за период)</t>
        </is>
      </c>
      <c r="B25" s="12">
        <f>IF('Входные параметры'!B43=1,'Входные параметры'!B40*'Входные параметры'!B41*'Входные параметры'!B42,'Входные параметры'!B40*'Входные параметры'!B41*(1-'Входные параметры'!B43^'Входные параметры'!B42)/(1-'Входные параметры'!B43))</f>
        <v/>
      </c>
      <c r="C25" s="12">
        <f>IF('Входные параметры'!C43=1,'Входные параметры'!C40*'Входные параметры'!C41*'Входные параметры'!C42,'Входные параметры'!C40*'Входные параметры'!C41*(1-'Входные параметры'!C43^'Входные параметры'!C42)/(1-'Входные параметры'!C43))</f>
        <v/>
      </c>
      <c r="D25" s="12">
        <f>IF('Входные параметры'!D43=1,'Входные параметры'!D40*'Входные параметры'!D41*'Входные параметры'!D42,'Входные параметры'!D40*'Входные параметры'!D41*(1-'Входные параметры'!D43^'Входные параметры'!D42)/(1-'Входные параметры'!D43))</f>
        <v/>
      </c>
    </row>
    <row r="26">
      <c r="A26" s="11" t="inlineStr">
        <is>
          <t>ТВ/стриминг сделка</t>
        </is>
      </c>
      <c r="B26" s="12">
        <f>'Входные параметры'!B45</f>
        <v/>
      </c>
      <c r="C26" s="12">
        <f>'Входные параметры'!C45</f>
        <v/>
      </c>
      <c r="D26" s="12">
        <f>'Входные параметры'!D45</f>
        <v/>
      </c>
    </row>
    <row r="27">
      <c r="A27" s="11" t="inlineStr">
        <is>
          <t>Франшиза регионов</t>
        </is>
      </c>
      <c r="B27" s="12">
        <f>'Входные параметры'!B46</f>
        <v/>
      </c>
      <c r="C27" s="12">
        <f>'Входные параметры'!C46</f>
        <v/>
      </c>
      <c r="D27" s="12">
        <f>'Входные параметры'!D46</f>
        <v/>
      </c>
    </row>
    <row r="28">
      <c r="A28" s="7" t="inlineStr">
        <is>
          <t>ИТОГО подтверждённые доходы</t>
        </is>
      </c>
      <c r="B28" s="8">
        <f>SUM(B20:B24)</f>
        <v/>
      </c>
      <c r="C28" s="8">
        <f>SUM(C20:C24)</f>
        <v/>
      </c>
      <c r="D28" s="8">
        <f>SUM(D20:D24)</f>
        <v/>
      </c>
    </row>
    <row r="29">
      <c r="A29" s="7" t="inlineStr">
        <is>
          <t>ИТОГО ВСЕ ДОХОДЫ</t>
        </is>
      </c>
      <c r="B29" s="8">
        <f>B28+B26+B27</f>
        <v/>
      </c>
      <c r="C29" s="8">
        <f>C28+C26+C27</f>
        <v/>
      </c>
      <c r="D29" s="8">
        <f>D28+D26+D27</f>
        <v/>
      </c>
    </row>
    <row r="31">
      <c r="A31" s="4" t="inlineStr">
        <is>
          <t>РАСХОДЫ</t>
        </is>
      </c>
      <c r="B31" s="4" t="inlineStr"/>
      <c r="C31" s="4" t="inlineStr"/>
      <c r="D31" s="4" t="inlineStr"/>
    </row>
    <row r="32">
      <c r="A32" s="11" t="inlineStr">
        <is>
          <t>Маркетинг (реклама + блогеры)</t>
        </is>
      </c>
      <c r="B32" s="12">
        <f>'Входные параметры'!B11</f>
        <v/>
      </c>
      <c r="C32" s="12">
        <f>'Входные параметры'!C11</f>
        <v/>
      </c>
      <c r="D32" s="12">
        <f>'Входные параметры'!D11</f>
        <v/>
      </c>
    </row>
    <row r="33">
      <c r="A33" s="11" t="inlineStr">
        <is>
          <t>Производство контента</t>
        </is>
      </c>
      <c r="B33" s="12">
        <f>'Входные параметры'!B48</f>
        <v/>
      </c>
      <c r="C33" s="12">
        <f>'Входные параметры'!C48</f>
        <v/>
      </c>
      <c r="D33" s="12">
        <f>'Входные параметры'!D48</f>
        <v/>
      </c>
    </row>
    <row r="34">
      <c r="A34" s="11" t="inlineStr">
        <is>
          <t>Организация финала</t>
        </is>
      </c>
      <c r="B34" s="12">
        <f>'Входные параметры'!B49</f>
        <v/>
      </c>
      <c r="C34" s="12">
        <f>'Входные параметры'!C49</f>
        <v/>
      </c>
      <c r="D34" s="12">
        <f>'Входные параметры'!D49</f>
        <v/>
      </c>
    </row>
    <row r="35">
      <c r="A35" s="11" t="inlineStr">
        <is>
          <t>ФОТ команды</t>
        </is>
      </c>
      <c r="B35" s="12">
        <f>'Входные параметры'!B50</f>
        <v/>
      </c>
      <c r="C35" s="12">
        <f>'Входные параметры'!C50</f>
        <v/>
      </c>
      <c r="D35" s="12">
        <f>'Входные параметры'!D50</f>
        <v/>
      </c>
    </row>
    <row r="36">
      <c r="A36" s="11" t="inlineStr">
        <is>
          <t>Логистика</t>
        </is>
      </c>
      <c r="B36" s="12">
        <f>'Входные параметры'!B51</f>
        <v/>
      </c>
      <c r="C36" s="12">
        <f>'Входные параметры'!C51</f>
        <v/>
      </c>
      <c r="D36" s="12">
        <f>'Входные параметры'!D51</f>
        <v/>
      </c>
    </row>
    <row r="37">
      <c r="A37" s="11" t="inlineStr">
        <is>
          <t>PR, международное</t>
        </is>
      </c>
      <c r="B37" s="12">
        <f>'Входные параметры'!B52</f>
        <v/>
      </c>
      <c r="C37" s="12">
        <f>'Входные параметры'!C52</f>
        <v/>
      </c>
      <c r="D37" s="12">
        <f>'Входные параметры'!D52</f>
        <v/>
      </c>
    </row>
    <row r="38">
      <c r="A38" s="11" t="inlineStr">
        <is>
          <t>Прочие расходы</t>
        </is>
      </c>
      <c r="B38" s="12">
        <f>'Входные параметры'!B53</f>
        <v/>
      </c>
      <c r="C38" s="12">
        <f>'Входные параметры'!C53</f>
        <v/>
      </c>
      <c r="D38" s="12">
        <f>'Входные параметры'!D53</f>
        <v/>
      </c>
    </row>
    <row r="39">
      <c r="A39" s="7" t="inlineStr">
        <is>
          <t>ИТОГО операционные расходы</t>
        </is>
      </c>
      <c r="B39" s="8">
        <f>SUM(B32:B38)</f>
        <v/>
      </c>
      <c r="C39" s="8">
        <f>SUM(C32:C38)</f>
        <v/>
      </c>
      <c r="D39" s="8">
        <f>SUM(D32:D38)</f>
        <v/>
      </c>
    </row>
    <row r="40">
      <c r="A40" s="11" t="inlineStr">
        <is>
          <t>Налоги (УСН 6% от доходов)</t>
        </is>
      </c>
      <c r="B40" s="12">
        <f>B29*'Входные параметры'!B56</f>
        <v/>
      </c>
      <c r="C40" s="12">
        <f>C29*'Входные параметры'!C56</f>
        <v/>
      </c>
      <c r="D40" s="12">
        <f>D29*'Входные параметры'!D56</f>
        <v/>
      </c>
    </row>
    <row r="41">
      <c r="A41" s="11" t="inlineStr">
        <is>
          <t>Эквайринг (от доходов клуба + билетов)</t>
        </is>
      </c>
      <c r="B41" s="12">
        <f>(B24+B25)*'Входные параметры'!B58*'Входные параметры'!B57</f>
        <v/>
      </c>
      <c r="C41" s="12">
        <f>(C24+C25)*'Входные параметры'!C58*'Входные параметры'!C57</f>
        <v/>
      </c>
      <c r="D41" s="12">
        <f>(D24+D25)*'Входные параметры'!D58*'Входные параметры'!D57</f>
        <v/>
      </c>
    </row>
    <row r="42">
      <c r="A42" s="7" t="inlineStr">
        <is>
          <t>ИТОГО ВСЕ РАСХОДЫ</t>
        </is>
      </c>
      <c r="B42" s="8">
        <f>B39+B40+B41</f>
        <v/>
      </c>
      <c r="C42" s="8">
        <f>C39+C40+C41</f>
        <v/>
      </c>
      <c r="D42" s="8">
        <f>D39+D40+D41</f>
        <v/>
      </c>
    </row>
    <row r="44">
      <c r="A44" s="4" t="inlineStr">
        <is>
          <t>ИТОГОВЫЕ ПОКАЗАТЕЛИ</t>
        </is>
      </c>
      <c r="B44" s="4" t="inlineStr"/>
      <c r="C44" s="4" t="inlineStr"/>
      <c r="D44" s="4" t="inlineStr"/>
    </row>
    <row r="45">
      <c r="A45" s="14" t="inlineStr">
        <is>
          <t>Чистая прибыль (₽)</t>
        </is>
      </c>
      <c r="B45" s="15">
        <f>B29-B42</f>
        <v/>
      </c>
      <c r="C45" s="15">
        <f>C29-C42</f>
        <v/>
      </c>
      <c r="D45" s="15">
        <f>D29-D42</f>
        <v/>
      </c>
    </row>
    <row r="46">
      <c r="A46" s="11" t="inlineStr">
        <is>
          <t>ROI</t>
        </is>
      </c>
      <c r="B46" s="13">
        <f>IF(B42=0,0,B45/B42)</f>
        <v/>
      </c>
      <c r="C46" s="13">
        <f>IF(C42=0,0,C45/C42)</f>
        <v/>
      </c>
      <c r="D46" s="13">
        <f>IF(D42=0,0,D45/D42)</f>
        <v/>
      </c>
    </row>
    <row r="47">
      <c r="A47" s="11" t="inlineStr">
        <is>
          <t>Маржинальность</t>
        </is>
      </c>
      <c r="B47" s="13">
        <f>IF(B29=0,0,B45/B29)</f>
        <v/>
      </c>
      <c r="C47" s="13">
        <f>IF(C29=0,0,C45/C29)</f>
        <v/>
      </c>
      <c r="D47" s="13">
        <f>IF(D29=0,0,D45/D29)</f>
        <v/>
      </c>
    </row>
    <row r="48">
      <c r="A48" s="11" t="inlineStr">
        <is>
          <t>Стоимость привлечения участницы (₽)</t>
        </is>
      </c>
      <c r="B48" s="12">
        <f>IF(B16=0,0,'Входные параметры'!B11/B16)</f>
        <v/>
      </c>
      <c r="C48" s="12">
        <f>IF(C16=0,0,'Входные параметры'!C11/C16)</f>
        <v/>
      </c>
      <c r="D48" s="12">
        <f>IF(D16=0,0,'Входные параметры'!D11/D16)</f>
        <v/>
      </c>
    </row>
    <row r="49">
      <c r="A49" s="11" t="inlineStr">
        <is>
          <t>Точка безубыточности (кол-во партнёров 500K₽)</t>
        </is>
      </c>
      <c r="B49" s="16">
        <f>IF(500000=0,0,B42/500000)</f>
        <v/>
      </c>
      <c r="C49" s="16">
        <f>IF(500000=0,0,C42/500000)</f>
        <v/>
      </c>
      <c r="D49" s="16">
        <f>IF(500000=0,0,D42/500000)</f>
        <v/>
      </c>
    </row>
    <row r="51">
      <c r="A51" s="4" t="inlineStr">
        <is>
          <t>СТРУКТУРА ВЫРУЧКИ</t>
        </is>
      </c>
      <c r="B51" s="4" t="inlineStr"/>
      <c r="C51" s="4" t="inlineStr"/>
      <c r="D51" s="4" t="inlineStr"/>
    </row>
    <row r="52">
      <c r="A52" s="11" t="inlineStr">
        <is>
          <t>Подтверждённые доходы (% от общих)</t>
        </is>
      </c>
      <c r="B52" s="13">
        <f>IF(B29=0,0,B28/B29)</f>
        <v/>
      </c>
      <c r="C52" s="13">
        <f>IF(C29=0,0,C28/C29)</f>
        <v/>
      </c>
      <c r="D52" s="13">
        <f>IF(D29=0,0,D28/D29)</f>
        <v/>
      </c>
    </row>
    <row r="53">
      <c r="A53" s="11" t="inlineStr">
        <is>
          <t>Спекулятивные доходы ТВ+франшиза (% от общих)</t>
        </is>
      </c>
      <c r="B53" s="13">
        <f>IF(B29=0,0,(B26+B27)/B29)</f>
        <v/>
      </c>
      <c r="C53" s="13">
        <f>IF(C29=0,0,(C26+C27)/C29)</f>
        <v/>
      </c>
      <c r="D53" s="13">
        <f>IF(D29=0,0,(D26+D27)/D29)</f>
        <v/>
      </c>
    </row>
    <row r="54">
      <c r="A54" s="14" t="inlineStr">
        <is>
          <t>Прибыль БЕЗ ТВ/франшизы</t>
        </is>
      </c>
      <c r="B54" s="15">
        <f>B28-B42</f>
        <v/>
      </c>
      <c r="C54" s="15">
        <f>C28-C42</f>
        <v/>
      </c>
      <c r="D54" s="15">
        <f>D28-D42</f>
        <v/>
      </c>
    </row>
    <row r="55">
      <c r="A55" s="11" t="inlineStr">
        <is>
          <t>ROI без ТВ/франшизы</t>
        </is>
      </c>
      <c r="B55" s="13">
        <f>IF(B42=0,0,B54/B42)</f>
        <v/>
      </c>
      <c r="C55" s="13">
        <f>IF(C42=0,0,C54/C42)</f>
        <v/>
      </c>
      <c r="D55" s="13">
        <f>IF(D42=0,0,D54/D42)</f>
        <v/>
      </c>
    </row>
    <row r="57">
      <c r="A57" s="4" t="inlineStr">
        <is>
          <t>СТРЕСС-ТЕСТ: рост CPA</t>
        </is>
      </c>
      <c r="B57" s="4" t="inlineStr"/>
      <c r="C57" s="4" t="inlineStr"/>
      <c r="D57" s="4" t="inlineStr"/>
    </row>
    <row r="58">
      <c r="A58" s="10" t="inlineStr">
        <is>
          <t>При росте CPA на коэффициент, пересчитываем всё через формулы</t>
        </is>
      </c>
      <c r="B58" s="10" t="inlineStr"/>
      <c r="C58" s="10" t="inlineStr"/>
      <c r="D58" s="10" t="inlineStr"/>
    </row>
    <row r="59">
      <c r="A59" s="17" t="inlineStr">
        <is>
          <t>CPA × 1.5</t>
        </is>
      </c>
      <c r="B59" s="17" t="inlineStr"/>
      <c r="C59" s="17" t="inlineStr"/>
      <c r="D59" s="17" t="inlineStr"/>
    </row>
    <row r="60">
      <c r="A60" s="11" t="inlineStr">
        <is>
          <t xml:space="preserve">  Заявки VK (ст)</t>
        </is>
      </c>
      <c r="B60" s="12">
        <f>IF('Входные параметры'!B14*1.5=0,0,'Входные параметры'!B6/('Входные параметры'!B14*1.5))</f>
        <v/>
      </c>
      <c r="C60" s="12">
        <f>IF('Входные параметры'!C14*1.5=0,0,'Входные параметры'!C6/('Входные параметры'!C14*1.5))</f>
        <v/>
      </c>
      <c r="D60" s="12">
        <f>IF('Входные параметры'!D14*1.5=0,0,'Входные параметры'!D6/('Входные параметры'!D14*1.5))</f>
        <v/>
      </c>
    </row>
    <row r="61">
      <c r="A61" s="11" t="inlineStr">
        <is>
          <t xml:space="preserve">  Заявки ремарк (ст)</t>
        </is>
      </c>
      <c r="B61" s="12">
        <f>IF('Входные параметры'!B15*1.5=0,0,'Входные параметры'!B7/('Входные параметры'!B15*1.5))</f>
        <v/>
      </c>
      <c r="C61" s="12">
        <f>IF('Входные параметры'!C15*1.5=0,0,'Входные параметры'!C7/('Входные параметры'!C15*1.5))</f>
        <v/>
      </c>
      <c r="D61" s="12">
        <f>IF('Входные параметры'!D15*1.5=0,0,'Входные параметры'!D7/('Входные параметры'!D15*1.5))</f>
        <v/>
      </c>
    </row>
    <row r="62">
      <c r="A62" s="11" t="inlineStr">
        <is>
          <t xml:space="preserve">  Заявки Яндекс (ст)</t>
        </is>
      </c>
      <c r="B62" s="12">
        <f>IF('Входные параметры'!B16*1.5=0,0,'Входные параметры'!B8/('Входные параметры'!B16*1.5))</f>
        <v/>
      </c>
      <c r="C62" s="12">
        <f>IF('Входные параметры'!C16*1.5=0,0,'Входные параметры'!C8/('Входные параметры'!C16*1.5))</f>
        <v/>
      </c>
      <c r="D62" s="12">
        <f>IF('Входные параметры'!D16*1.5=0,0,'Входные параметры'!D8/('Входные параметры'!D16*1.5))</f>
        <v/>
      </c>
    </row>
    <row r="63">
      <c r="A63" s="11" t="inlineStr">
        <is>
          <t xml:space="preserve">  Заявки Telegram (ст)</t>
        </is>
      </c>
      <c r="B63" s="12">
        <f>IF('Входные параметры'!B17*1.5=0,0,'Входные параметры'!B9/('Входные параметры'!B17*1.5))</f>
        <v/>
      </c>
      <c r="C63" s="12">
        <f>IF('Входные параметры'!C17*1.5=0,0,'Входные параметры'!C9/('Входные параметры'!C17*1.5))</f>
        <v/>
      </c>
      <c r="D63" s="12">
        <f>IF('Входные параметры'!D17*1.5=0,0,'Входные параметры'!D9/('Входные параметры'!D17*1.5))</f>
        <v/>
      </c>
    </row>
    <row r="64">
      <c r="A64" s="11" t="inlineStr">
        <is>
          <t xml:space="preserve">  Заявки блогеры (ст)</t>
        </is>
      </c>
      <c r="B64" s="12">
        <f>IF('Входные параметры'!B18*1.5=0,0,'Входные параметры'!B10/('Входные параметры'!B18*1.5))</f>
        <v/>
      </c>
      <c r="C64" s="12">
        <f>IF('Входные параметры'!C18*1.5=0,0,'Входные параметры'!C10/('Входные параметры'!C18*1.5))</f>
        <v/>
      </c>
      <c r="D64" s="12">
        <f>IF('Входные параметры'!D18*1.5=0,0,'Входные параметры'!D10/('Входные параметры'!D18*1.5))</f>
        <v/>
      </c>
    </row>
    <row r="65">
      <c r="A65" s="11" t="inlineStr">
        <is>
          <t xml:space="preserve">  ИТОГО заявки (ст)</t>
        </is>
      </c>
      <c r="B65" s="12">
        <f>B60+B61+B62+B63+B64+B11</f>
        <v/>
      </c>
      <c r="C65" s="12">
        <f>C60+C61+C62+C63+C64+C11</f>
        <v/>
      </c>
      <c r="D65" s="12">
        <f>D60+D61+D62+D63+D64+D11</f>
        <v/>
      </c>
    </row>
    <row r="66">
      <c r="A66" s="11" t="inlineStr">
        <is>
          <t xml:space="preserve">  Участницы (ст)</t>
        </is>
      </c>
      <c r="B66" s="12">
        <f>MIN(B65*'Входные параметры'!B21,'Входные параметры'!B22)</f>
        <v/>
      </c>
      <c r="C66" s="12">
        <f>MIN(C65*'Входные параметры'!C21,'Входные параметры'!C22)</f>
        <v/>
      </c>
      <c r="D66" s="12">
        <f>MIN(D65*'Входные параметры'!D21,'Входные параметры'!D22)</f>
        <v/>
      </c>
    </row>
    <row r="67">
      <c r="A67" s="11" t="inlineStr">
        <is>
          <t xml:space="preserve">  Коэфф. клуба (ст)</t>
        </is>
      </c>
      <c r="B67" s="16">
        <f>IF(B16=0,0,B66/B16)</f>
        <v/>
      </c>
      <c r="C67" s="16">
        <f>IF(C16=0,0,C66/C16)</f>
        <v/>
      </c>
      <c r="D67" s="16">
        <f>IF(D16=0,0,D66/D16)</f>
        <v/>
      </c>
    </row>
    <row r="68">
      <c r="A68" s="11" t="inlineStr">
        <is>
          <t xml:space="preserve">  Клуб доход (ст)</t>
        </is>
      </c>
      <c r="B68" s="12">
        <f>B25*B67</f>
        <v/>
      </c>
      <c r="C68" s="12">
        <f>C25*C67</f>
        <v/>
      </c>
      <c r="D68" s="12">
        <f>D25*D67</f>
        <v/>
      </c>
    </row>
    <row r="69">
      <c r="A69" s="11" t="inlineStr">
        <is>
          <t xml:space="preserve">  Выручка (ст)</t>
        </is>
      </c>
      <c r="B69" s="12">
        <f>B28-B25+B68+B26+B27</f>
        <v/>
      </c>
      <c r="C69" s="12">
        <f>C28-C25+C68+C26+C27</f>
        <v/>
      </c>
      <c r="D69" s="12">
        <f>D28-D25+D68+D26+D27</f>
        <v/>
      </c>
    </row>
    <row r="70">
      <c r="A70" s="14" t="inlineStr">
        <is>
          <t xml:space="preserve">  Прибыль (ст)</t>
        </is>
      </c>
      <c r="B70" s="15">
        <f>B69-B42-B69*'Входные параметры'!B56-(B24+B68)*'Входные параметры'!B58*'Входные параметры'!B57</f>
        <v/>
      </c>
      <c r="C70" s="15">
        <f>C69-C42-C69*'Входные параметры'!C56-(C24+C68)*'Входные параметры'!C58*'Входные параметры'!C57</f>
        <v/>
      </c>
      <c r="D70" s="15">
        <f>D69-D42-D69*'Входные параметры'!D56-(D24+D68)*'Входные параметры'!D58*'Входные параметры'!D57</f>
        <v/>
      </c>
    </row>
    <row r="71">
      <c r="A71" s="17" t="inlineStr">
        <is>
          <t>CPA × 2.0</t>
        </is>
      </c>
      <c r="B71" s="17" t="inlineStr"/>
      <c r="C71" s="17" t="inlineStr"/>
      <c r="D71" s="17" t="inlineStr"/>
    </row>
    <row r="72">
      <c r="A72" s="11" t="inlineStr">
        <is>
          <t xml:space="preserve">  Заявки VK (ст)</t>
        </is>
      </c>
      <c r="B72" s="12">
        <f>IF('Входные параметры'!B14*2.0=0,0,'Входные параметры'!B6/('Входные параметры'!B14*2.0))</f>
        <v/>
      </c>
      <c r="C72" s="12">
        <f>IF('Входные параметры'!C14*2.0=0,0,'Входные параметры'!C6/('Входные параметры'!C14*2.0))</f>
        <v/>
      </c>
      <c r="D72" s="12">
        <f>IF('Входные параметры'!D14*2.0=0,0,'Входные параметры'!D6/('Входные параметры'!D14*2.0))</f>
        <v/>
      </c>
    </row>
    <row r="73">
      <c r="A73" s="11" t="inlineStr">
        <is>
          <t xml:space="preserve">  Заявки ремарк (ст)</t>
        </is>
      </c>
      <c r="B73" s="12">
        <f>IF('Входные параметры'!B15*2.0=0,0,'Входные параметры'!B7/('Входные параметры'!B15*2.0))</f>
        <v/>
      </c>
      <c r="C73" s="12">
        <f>IF('Входные параметры'!C15*2.0=0,0,'Входные параметры'!C7/('Входные параметры'!C15*2.0))</f>
        <v/>
      </c>
      <c r="D73" s="12">
        <f>IF('Входные параметры'!D15*2.0=0,0,'Входные параметры'!D7/('Входные параметры'!D15*2.0))</f>
        <v/>
      </c>
    </row>
    <row r="74">
      <c r="A74" s="11" t="inlineStr">
        <is>
          <t xml:space="preserve">  Заявки Яндекс (ст)</t>
        </is>
      </c>
      <c r="B74" s="12">
        <f>IF('Входные параметры'!B16*2.0=0,0,'Входные параметры'!B8/('Входные параметры'!B16*2.0))</f>
        <v/>
      </c>
      <c r="C74" s="12">
        <f>IF('Входные параметры'!C16*2.0=0,0,'Входные параметры'!C8/('Входные параметры'!C16*2.0))</f>
        <v/>
      </c>
      <c r="D74" s="12">
        <f>IF('Входные параметры'!D16*2.0=0,0,'Входные параметры'!D8/('Входные параметры'!D16*2.0))</f>
        <v/>
      </c>
    </row>
    <row r="75">
      <c r="A75" s="11" t="inlineStr">
        <is>
          <t xml:space="preserve">  Заявки Telegram (ст)</t>
        </is>
      </c>
      <c r="B75" s="12">
        <f>IF('Входные параметры'!B17*2.0=0,0,'Входные параметры'!B9/('Входные параметры'!B17*2.0))</f>
        <v/>
      </c>
      <c r="C75" s="12">
        <f>IF('Входные параметры'!C17*2.0=0,0,'Входные параметры'!C9/('Входные параметры'!C17*2.0))</f>
        <v/>
      </c>
      <c r="D75" s="12">
        <f>IF('Входные параметры'!D17*2.0=0,0,'Входные параметры'!D9/('Входные параметры'!D17*2.0))</f>
        <v/>
      </c>
    </row>
    <row r="76">
      <c r="A76" s="11" t="inlineStr">
        <is>
          <t xml:space="preserve">  Заявки блогеры (ст)</t>
        </is>
      </c>
      <c r="B76" s="12">
        <f>IF('Входные параметры'!B18*2.0=0,0,'Входные параметры'!B10/('Входные параметры'!B18*2.0))</f>
        <v/>
      </c>
      <c r="C76" s="12">
        <f>IF('Входные параметры'!C18*2.0=0,0,'Входные параметры'!C10/('Входные параметры'!C18*2.0))</f>
        <v/>
      </c>
      <c r="D76" s="12">
        <f>IF('Входные параметры'!D18*2.0=0,0,'Входные параметры'!D10/('Входные параметры'!D18*2.0))</f>
        <v/>
      </c>
    </row>
    <row r="77">
      <c r="A77" s="11" t="inlineStr">
        <is>
          <t xml:space="preserve">  ИТОГО заявки (ст)</t>
        </is>
      </c>
      <c r="B77" s="12">
        <f>B72+B73+B74+B75+B76+B11</f>
        <v/>
      </c>
      <c r="C77" s="12">
        <f>C72+C73+C74+C75+C76+C11</f>
        <v/>
      </c>
      <c r="D77" s="12">
        <f>D72+D73+D74+D75+D76+D11</f>
        <v/>
      </c>
    </row>
    <row r="78">
      <c r="A78" s="11" t="inlineStr">
        <is>
          <t xml:space="preserve">  Участницы (ст)</t>
        </is>
      </c>
      <c r="B78" s="12">
        <f>MIN(B77*'Входные параметры'!B21,'Входные параметры'!B22)</f>
        <v/>
      </c>
      <c r="C78" s="12">
        <f>MIN(C77*'Входные параметры'!C21,'Входные параметры'!C22)</f>
        <v/>
      </c>
      <c r="D78" s="12">
        <f>MIN(D77*'Входные параметры'!D21,'Входные параметры'!D22)</f>
        <v/>
      </c>
    </row>
    <row r="79">
      <c r="A79" s="11" t="inlineStr">
        <is>
          <t xml:space="preserve">  Коэфф. клуба (ст)</t>
        </is>
      </c>
      <c r="B79" s="16">
        <f>IF(B16=0,0,B78/B16)</f>
        <v/>
      </c>
      <c r="C79" s="16">
        <f>IF(C16=0,0,C78/C16)</f>
        <v/>
      </c>
      <c r="D79" s="16">
        <f>IF(D16=0,0,D78/D16)</f>
        <v/>
      </c>
    </row>
    <row r="80">
      <c r="A80" s="11" t="inlineStr">
        <is>
          <t xml:space="preserve">  Клуб доход (ст)</t>
        </is>
      </c>
      <c r="B80" s="12">
        <f>B25*B79</f>
        <v/>
      </c>
      <c r="C80" s="12">
        <f>C25*C79</f>
        <v/>
      </c>
      <c r="D80" s="12">
        <f>D25*D79</f>
        <v/>
      </c>
    </row>
    <row r="81">
      <c r="A81" s="11" t="inlineStr">
        <is>
          <t xml:space="preserve">  Выручка (ст)</t>
        </is>
      </c>
      <c r="B81" s="12">
        <f>B28-B25+B80+B26+B27</f>
        <v/>
      </c>
      <c r="C81" s="12">
        <f>C28-C25+C80+C26+C27</f>
        <v/>
      </c>
      <c r="D81" s="12">
        <f>D28-D25+D80+D26+D27</f>
        <v/>
      </c>
    </row>
    <row r="82">
      <c r="A82" s="14" t="inlineStr">
        <is>
          <t xml:space="preserve">  Прибыль (ст)</t>
        </is>
      </c>
      <c r="B82" s="15">
        <f>B81-B42-B81*'Входные параметры'!B56-(B24+B80)*'Входные параметры'!B58*'Входные параметры'!B57</f>
        <v/>
      </c>
      <c r="C82" s="15">
        <f>C81-C42-C81*'Входные параметры'!C56-(C24+C80)*'Входные параметры'!C58*'Входные параметры'!C57</f>
        <v/>
      </c>
      <c r="D82" s="15">
        <f>D81-D42-D81*'Входные параметры'!D56-(D24+D80)*'Входные параметры'!D58*'Входные параметры'!D57</f>
        <v/>
      </c>
    </row>
    <row r="83">
      <c r="A83" s="17" t="inlineStr">
        <is>
          <t>CPA × 3.0</t>
        </is>
      </c>
      <c r="B83" s="17" t="inlineStr"/>
      <c r="C83" s="17" t="inlineStr"/>
      <c r="D83" s="17" t="inlineStr"/>
    </row>
    <row r="84">
      <c r="A84" s="11" t="inlineStr">
        <is>
          <t xml:space="preserve">  Заявки VK (ст)</t>
        </is>
      </c>
      <c r="B84" s="12">
        <f>IF('Входные параметры'!B14*3.0=0,0,'Входные параметры'!B6/('Входные параметры'!B14*3.0))</f>
        <v/>
      </c>
      <c r="C84" s="12">
        <f>IF('Входные параметры'!C14*3.0=0,0,'Входные параметры'!C6/('Входные параметры'!C14*3.0))</f>
        <v/>
      </c>
      <c r="D84" s="12">
        <f>IF('Входные параметры'!D14*3.0=0,0,'Входные параметры'!D6/('Входные параметры'!D14*3.0))</f>
        <v/>
      </c>
    </row>
    <row r="85">
      <c r="A85" s="11" t="inlineStr">
        <is>
          <t xml:space="preserve">  Заявки ремарк (ст)</t>
        </is>
      </c>
      <c r="B85" s="12">
        <f>IF('Входные параметры'!B15*3.0=0,0,'Входные параметры'!B7/('Входные параметры'!B15*3.0))</f>
        <v/>
      </c>
      <c r="C85" s="12">
        <f>IF('Входные параметры'!C15*3.0=0,0,'Входные параметры'!C7/('Входные параметры'!C15*3.0))</f>
        <v/>
      </c>
      <c r="D85" s="12">
        <f>IF('Входные параметры'!D15*3.0=0,0,'Входные параметры'!D7/('Входные параметры'!D15*3.0))</f>
        <v/>
      </c>
    </row>
    <row r="86">
      <c r="A86" s="11" t="inlineStr">
        <is>
          <t xml:space="preserve">  Заявки Яндекс (ст)</t>
        </is>
      </c>
      <c r="B86" s="12">
        <f>IF('Входные параметры'!B16*3.0=0,0,'Входные параметры'!B8/('Входные параметры'!B16*3.0))</f>
        <v/>
      </c>
      <c r="C86" s="12">
        <f>IF('Входные параметры'!C16*3.0=0,0,'Входные параметры'!C8/('Входные параметры'!C16*3.0))</f>
        <v/>
      </c>
      <c r="D86" s="12">
        <f>IF('Входные параметры'!D16*3.0=0,0,'Входные параметры'!D8/('Входные параметры'!D16*3.0))</f>
        <v/>
      </c>
    </row>
    <row r="87">
      <c r="A87" s="11" t="inlineStr">
        <is>
          <t xml:space="preserve">  Заявки Telegram (ст)</t>
        </is>
      </c>
      <c r="B87" s="12">
        <f>IF('Входные параметры'!B17*3.0=0,0,'Входные параметры'!B9/('Входные параметры'!B17*3.0))</f>
        <v/>
      </c>
      <c r="C87" s="12">
        <f>IF('Входные параметры'!C17*3.0=0,0,'Входные параметры'!C9/('Входные параметры'!C17*3.0))</f>
        <v/>
      </c>
      <c r="D87" s="12">
        <f>IF('Входные параметры'!D17*3.0=0,0,'Входные параметры'!D9/('Входные параметры'!D17*3.0))</f>
        <v/>
      </c>
    </row>
    <row r="88">
      <c r="A88" s="11" t="inlineStr">
        <is>
          <t xml:space="preserve">  Заявки блогеры (ст)</t>
        </is>
      </c>
      <c r="B88" s="12">
        <f>IF('Входные параметры'!B18*3.0=0,0,'Входные параметры'!B10/('Входные параметры'!B18*3.0))</f>
        <v/>
      </c>
      <c r="C88" s="12">
        <f>IF('Входные параметры'!C18*3.0=0,0,'Входные параметры'!C10/('Входные параметры'!C18*3.0))</f>
        <v/>
      </c>
      <c r="D88" s="12">
        <f>IF('Входные параметры'!D18*3.0=0,0,'Входные параметры'!D10/('Входные параметры'!D18*3.0))</f>
        <v/>
      </c>
    </row>
    <row r="89">
      <c r="A89" s="11" t="inlineStr">
        <is>
          <t xml:space="preserve">  ИТОГО заявки (ст)</t>
        </is>
      </c>
      <c r="B89" s="12">
        <f>B84+B85+B86+B87+B88+B11</f>
        <v/>
      </c>
      <c r="C89" s="12">
        <f>C84+C85+C86+C87+C88+C11</f>
        <v/>
      </c>
      <c r="D89" s="12">
        <f>D84+D85+D86+D87+D88+D11</f>
        <v/>
      </c>
    </row>
    <row r="90">
      <c r="A90" s="11" t="inlineStr">
        <is>
          <t xml:space="preserve">  Участницы (ст)</t>
        </is>
      </c>
      <c r="B90" s="12">
        <f>MIN(B89*'Входные параметры'!B21,'Входные параметры'!B22)</f>
        <v/>
      </c>
      <c r="C90" s="12">
        <f>MIN(C89*'Входные параметры'!C21,'Входные параметры'!C22)</f>
        <v/>
      </c>
      <c r="D90" s="12">
        <f>MIN(D89*'Входные параметры'!D21,'Входные параметры'!D22)</f>
        <v/>
      </c>
    </row>
    <row r="91">
      <c r="A91" s="11" t="inlineStr">
        <is>
          <t xml:space="preserve">  Коэфф. клуба (ст)</t>
        </is>
      </c>
      <c r="B91" s="16">
        <f>IF(B16=0,0,B90/B16)</f>
        <v/>
      </c>
      <c r="C91" s="16">
        <f>IF(C16=0,0,C90/C16)</f>
        <v/>
      </c>
      <c r="D91" s="16">
        <f>IF(D16=0,0,D90/D16)</f>
        <v/>
      </c>
    </row>
    <row r="92">
      <c r="A92" s="11" t="inlineStr">
        <is>
          <t xml:space="preserve">  Клуб доход (ст)</t>
        </is>
      </c>
      <c r="B92" s="12">
        <f>B25*B91</f>
        <v/>
      </c>
      <c r="C92" s="12">
        <f>C25*C91</f>
        <v/>
      </c>
      <c r="D92" s="12">
        <f>D25*D91</f>
        <v/>
      </c>
    </row>
    <row r="93">
      <c r="A93" s="11" t="inlineStr">
        <is>
          <t xml:space="preserve">  Выручка (ст)</t>
        </is>
      </c>
      <c r="B93" s="12">
        <f>B28-B25+B92+B26+B27</f>
        <v/>
      </c>
      <c r="C93" s="12">
        <f>C28-C25+C92+C26+C27</f>
        <v/>
      </c>
      <c r="D93" s="12">
        <f>D28-D25+D92+D26+D27</f>
        <v/>
      </c>
    </row>
    <row r="94">
      <c r="A94" s="14" t="inlineStr">
        <is>
          <t xml:space="preserve">  Прибыль (ст)</t>
        </is>
      </c>
      <c r="B94" s="15">
        <f>B93-B42-B93*'Входные параметры'!B56-(B24+B92)*'Входные параметры'!B58*'Входные параметры'!B57</f>
        <v/>
      </c>
      <c r="C94" s="15">
        <f>C93-C42-C93*'Входные параметры'!C56-(C24+C92)*'Входные параметры'!C58*'Входные параметры'!C57</f>
        <v/>
      </c>
      <c r="D94" s="15">
        <f>D93-D42-D93*'Входные параметры'!D56-(D24+D92)*'Входные параметры'!D58*'Входные параметры'!D57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ПОМЕСЯЧНАЯ ДИНАМИКА ЗАКРЫТОГО КЛУБА</t>
        </is>
      </c>
    </row>
    <row r="2">
      <c r="A2" s="2" t="inlineStr">
        <is>
          <t>Формулы ссылаются на «Входные параметры». Отток — отдельная ячейка.</t>
        </is>
      </c>
    </row>
    <row r="4">
      <c r="A4" s="18" t="inlineStr">
        <is>
          <t>ОПТИМИСТИЧНЫЙ</t>
        </is>
      </c>
      <c r="B4" s="18" t="inlineStr"/>
      <c r="C4" s="18" t="inlineStr"/>
      <c r="D4" s="18" t="inlineStr"/>
      <c r="E4" s="18" t="inlineStr"/>
    </row>
    <row r="5">
      <c r="A5" s="3" t="inlineStr">
        <is>
          <t>Месяц</t>
        </is>
      </c>
      <c r="B5" s="3" t="inlineStr">
        <is>
          <t>Активные участницы</t>
        </is>
      </c>
      <c r="C5" s="3" t="inlineStr">
        <is>
          <t>Доход за месяц (₽)</t>
        </is>
      </c>
      <c r="D5" s="3" t="inlineStr">
        <is>
          <t>Накопленный (₽)</t>
        </is>
      </c>
      <c r="E5" s="3" t="inlineStr">
        <is>
          <t>Отток</t>
        </is>
      </c>
    </row>
    <row r="6">
      <c r="A6" s="11" t="inlineStr">
        <is>
          <t>Месяц 1</t>
        </is>
      </c>
      <c r="B6" s="12">
        <f>'Входные параметры'!B40</f>
        <v/>
      </c>
      <c r="C6" s="12">
        <f>B6*'Входные параметры'!B41</f>
        <v/>
      </c>
      <c r="D6" s="12">
        <f>C6</f>
        <v/>
      </c>
      <c r="E6" s="12">
        <f>B6*(1-'Входные параметры'!B43)</f>
        <v/>
      </c>
    </row>
    <row r="7">
      <c r="A7" s="11" t="inlineStr">
        <is>
          <t>Месяц 2</t>
        </is>
      </c>
      <c r="B7" s="12">
        <f>B6-E6</f>
        <v/>
      </c>
      <c r="C7" s="12">
        <f>B7*'Входные параметры'!B41</f>
        <v/>
      </c>
      <c r="D7" s="12">
        <f>D6+C7</f>
        <v/>
      </c>
      <c r="E7" s="12">
        <f>B7*(1-'Входные параметры'!B43)</f>
        <v/>
      </c>
    </row>
    <row r="8">
      <c r="A8" s="11" t="inlineStr">
        <is>
          <t>Месяц 3</t>
        </is>
      </c>
      <c r="B8" s="12">
        <f>B7-E7</f>
        <v/>
      </c>
      <c r="C8" s="12">
        <f>B8*'Входные параметры'!B41</f>
        <v/>
      </c>
      <c r="D8" s="12">
        <f>D7+C8</f>
        <v/>
      </c>
      <c r="E8" s="12">
        <f>B8*(1-'Входные параметры'!B43)</f>
        <v/>
      </c>
    </row>
    <row r="9">
      <c r="A9" s="11" t="inlineStr">
        <is>
          <t>Месяц 4</t>
        </is>
      </c>
      <c r="B9" s="12">
        <f>B8-E8</f>
        <v/>
      </c>
      <c r="C9" s="12">
        <f>B9*'Входные параметры'!B41</f>
        <v/>
      </c>
      <c r="D9" s="12">
        <f>D8+C9</f>
        <v/>
      </c>
      <c r="E9" s="12">
        <f>B9*(1-'Входные параметры'!B43)</f>
        <v/>
      </c>
    </row>
    <row r="10">
      <c r="A10" s="11" t="inlineStr">
        <is>
          <t>Месяц 5</t>
        </is>
      </c>
      <c r="B10" s="12">
        <f>B9-E9</f>
        <v/>
      </c>
      <c r="C10" s="12">
        <f>B10*'Входные параметры'!B41</f>
        <v/>
      </c>
      <c r="D10" s="12">
        <f>D9+C10</f>
        <v/>
      </c>
      <c r="E10" s="12">
        <f>B10*(1-'Входные параметры'!B43)</f>
        <v/>
      </c>
    </row>
    <row r="11">
      <c r="A11" s="11" t="inlineStr">
        <is>
          <t>Месяц 6</t>
        </is>
      </c>
      <c r="B11" s="12">
        <f>B10-E10</f>
        <v/>
      </c>
      <c r="C11" s="12">
        <f>B11*'Входные параметры'!B41</f>
        <v/>
      </c>
      <c r="D11" s="12">
        <f>D10+C11</f>
        <v/>
      </c>
      <c r="E11" s="12">
        <f>B11*(1-'Входные параметры'!B43)</f>
        <v/>
      </c>
    </row>
    <row r="12">
      <c r="A12" s="7" t="inlineStr">
        <is>
          <t>ИТОГО</t>
        </is>
      </c>
      <c r="B12" s="7" t="inlineStr"/>
      <c r="C12" s="8">
        <f>SUM(C6:C11)</f>
        <v/>
      </c>
      <c r="D12" s="8">
        <f>D11</f>
        <v/>
      </c>
      <c r="E12" s="7" t="inlineStr"/>
    </row>
    <row r="14">
      <c r="A14" s="14" t="inlineStr">
        <is>
          <t>РЕАЛИСТИЧНЫЙ</t>
        </is>
      </c>
      <c r="B14" s="14" t="inlineStr"/>
      <c r="C14" s="14" t="inlineStr"/>
      <c r="D14" s="14" t="inlineStr"/>
      <c r="E14" s="14" t="inlineStr"/>
    </row>
    <row r="15">
      <c r="A15" s="3" t="inlineStr">
        <is>
          <t>Месяц</t>
        </is>
      </c>
      <c r="B15" s="3" t="inlineStr">
        <is>
          <t>Активные участницы</t>
        </is>
      </c>
      <c r="C15" s="3" t="inlineStr">
        <is>
          <t>Доход за месяц (₽)</t>
        </is>
      </c>
      <c r="D15" s="3" t="inlineStr">
        <is>
          <t>Накопленный (₽)</t>
        </is>
      </c>
      <c r="E15" s="3" t="inlineStr">
        <is>
          <t>Отток</t>
        </is>
      </c>
    </row>
    <row r="16">
      <c r="A16" s="11" t="inlineStr">
        <is>
          <t>Месяц 1</t>
        </is>
      </c>
      <c r="B16" s="12">
        <f>'Входные параметры'!C40</f>
        <v/>
      </c>
      <c r="C16" s="12">
        <f>B16*'Входные параметры'!C41</f>
        <v/>
      </c>
      <c r="D16" s="12">
        <f>C16</f>
        <v/>
      </c>
      <c r="E16" s="12">
        <f>B16*(1-'Входные параметры'!C43)</f>
        <v/>
      </c>
    </row>
    <row r="17">
      <c r="A17" s="11" t="inlineStr">
        <is>
          <t>Месяц 2</t>
        </is>
      </c>
      <c r="B17" s="12">
        <f>B16-E16</f>
        <v/>
      </c>
      <c r="C17" s="12">
        <f>B17*'Входные параметры'!C41</f>
        <v/>
      </c>
      <c r="D17" s="12">
        <f>D16+C17</f>
        <v/>
      </c>
      <c r="E17" s="12">
        <f>B17*(1-'Входные параметры'!C43)</f>
        <v/>
      </c>
    </row>
    <row r="18">
      <c r="A18" s="11" t="inlineStr">
        <is>
          <t>Месяц 3</t>
        </is>
      </c>
      <c r="B18" s="12">
        <f>B17-E17</f>
        <v/>
      </c>
      <c r="C18" s="12">
        <f>B18*'Входные параметры'!C41</f>
        <v/>
      </c>
      <c r="D18" s="12">
        <f>D17+C18</f>
        <v/>
      </c>
      <c r="E18" s="12">
        <f>B18*(1-'Входные параметры'!C43)</f>
        <v/>
      </c>
    </row>
    <row r="19">
      <c r="A19" s="11" t="inlineStr">
        <is>
          <t>Месяц 4</t>
        </is>
      </c>
      <c r="B19" s="12">
        <f>B18-E18</f>
        <v/>
      </c>
      <c r="C19" s="12">
        <f>B19*'Входные параметры'!C41</f>
        <v/>
      </c>
      <c r="D19" s="12">
        <f>D18+C19</f>
        <v/>
      </c>
      <c r="E19" s="12">
        <f>B19*(1-'Входные параметры'!C43)</f>
        <v/>
      </c>
    </row>
    <row r="20">
      <c r="A20" s="11" t="inlineStr">
        <is>
          <t>Месяц 5</t>
        </is>
      </c>
      <c r="B20" s="12">
        <f>B19-E19</f>
        <v/>
      </c>
      <c r="C20" s="12">
        <f>B20*'Входные параметры'!C41</f>
        <v/>
      </c>
      <c r="D20" s="12">
        <f>D19+C20</f>
        <v/>
      </c>
      <c r="E20" s="12">
        <f>B20*(1-'Входные параметры'!C43)</f>
        <v/>
      </c>
    </row>
    <row r="21">
      <c r="A21" s="11" t="inlineStr">
        <is>
          <t>Месяц 6</t>
        </is>
      </c>
      <c r="B21" s="12">
        <f>B20-E20</f>
        <v/>
      </c>
      <c r="C21" s="12">
        <f>B21*'Входные параметры'!C41</f>
        <v/>
      </c>
      <c r="D21" s="12">
        <f>D20+C21</f>
        <v/>
      </c>
      <c r="E21" s="12">
        <f>B21*(1-'Входные параметры'!C43)</f>
        <v/>
      </c>
    </row>
    <row r="22">
      <c r="A22" s="7" t="inlineStr">
        <is>
          <t>ИТОГО</t>
        </is>
      </c>
      <c r="B22" s="7" t="inlineStr"/>
      <c r="C22" s="8">
        <f>SUM(C16:C21)</f>
        <v/>
      </c>
      <c r="D22" s="8">
        <f>D21</f>
        <v/>
      </c>
      <c r="E22" s="7" t="inlineStr"/>
    </row>
    <row r="24">
      <c r="A24" s="19" t="inlineStr">
        <is>
          <t>ПЕССИМИСТИЧНЫЙ</t>
        </is>
      </c>
      <c r="B24" s="19" t="inlineStr"/>
      <c r="C24" s="19" t="inlineStr"/>
      <c r="D24" s="19" t="inlineStr"/>
      <c r="E24" s="19" t="inlineStr"/>
    </row>
    <row r="25">
      <c r="A25" s="3" t="inlineStr">
        <is>
          <t>Месяц</t>
        </is>
      </c>
      <c r="B25" s="3" t="inlineStr">
        <is>
          <t>Активные участницы</t>
        </is>
      </c>
      <c r="C25" s="3" t="inlineStr">
        <is>
          <t>Доход за месяц (₽)</t>
        </is>
      </c>
      <c r="D25" s="3" t="inlineStr">
        <is>
          <t>Накопленный (₽)</t>
        </is>
      </c>
      <c r="E25" s="3" t="inlineStr">
        <is>
          <t>Отток</t>
        </is>
      </c>
    </row>
    <row r="26">
      <c r="A26" s="11" t="inlineStr">
        <is>
          <t>Месяц 1</t>
        </is>
      </c>
      <c r="B26" s="12">
        <f>'Входные параметры'!D40</f>
        <v/>
      </c>
      <c r="C26" s="12">
        <f>B26*'Входные параметры'!D41</f>
        <v/>
      </c>
      <c r="D26" s="12">
        <f>C26</f>
        <v/>
      </c>
      <c r="E26" s="12">
        <f>B26*(1-'Входные параметры'!D43)</f>
        <v/>
      </c>
    </row>
    <row r="27">
      <c r="A27" s="11" t="inlineStr">
        <is>
          <t>Месяц 2</t>
        </is>
      </c>
      <c r="B27" s="12">
        <f>B26-E26</f>
        <v/>
      </c>
      <c r="C27" s="12">
        <f>B27*'Входные параметры'!D41</f>
        <v/>
      </c>
      <c r="D27" s="12">
        <f>D26+C27</f>
        <v/>
      </c>
      <c r="E27" s="12">
        <f>B27*(1-'Входные параметры'!D43)</f>
        <v/>
      </c>
    </row>
    <row r="28">
      <c r="A28" s="11" t="inlineStr">
        <is>
          <t>Месяц 3</t>
        </is>
      </c>
      <c r="B28" s="12">
        <f>B27-E27</f>
        <v/>
      </c>
      <c r="C28" s="12">
        <f>B28*'Входные параметры'!D41</f>
        <v/>
      </c>
      <c r="D28" s="12">
        <f>D27+C28</f>
        <v/>
      </c>
      <c r="E28" s="12">
        <f>B28*(1-'Входные параметры'!D43)</f>
        <v/>
      </c>
    </row>
    <row r="29">
      <c r="A29" s="11" t="inlineStr">
        <is>
          <t>Месяц 4</t>
        </is>
      </c>
      <c r="B29" s="12">
        <f>B28-E28</f>
        <v/>
      </c>
      <c r="C29" s="12">
        <f>B29*'Входные параметры'!D41</f>
        <v/>
      </c>
      <c r="D29" s="12">
        <f>D28+C29</f>
        <v/>
      </c>
      <c r="E29" s="12">
        <f>B29*(1-'Входные параметры'!D43)</f>
        <v/>
      </c>
    </row>
    <row r="30">
      <c r="A30" s="11" t="inlineStr">
        <is>
          <t>Месяц 5</t>
        </is>
      </c>
      <c r="B30" s="12">
        <f>B29-E29</f>
        <v/>
      </c>
      <c r="C30" s="12">
        <f>B30*'Входные параметры'!D41</f>
        <v/>
      </c>
      <c r="D30" s="12">
        <f>D29+C30</f>
        <v/>
      </c>
      <c r="E30" s="12">
        <f>B30*(1-'Входные параметры'!D43)</f>
        <v/>
      </c>
    </row>
    <row r="31">
      <c r="A31" s="11" t="inlineStr">
        <is>
          <t>Месяц 6</t>
        </is>
      </c>
      <c r="B31" s="12">
        <f>B30-E30</f>
        <v/>
      </c>
      <c r="C31" s="12">
        <f>B31*'Входные параметры'!D41</f>
        <v/>
      </c>
      <c r="D31" s="12">
        <f>D30+C31</f>
        <v/>
      </c>
      <c r="E31" s="12">
        <f>B31*(1-'Входные параметры'!D43)</f>
        <v/>
      </c>
    </row>
    <row r="32">
      <c r="A32" s="7" t="inlineStr">
        <is>
          <t>ИТОГО</t>
        </is>
      </c>
      <c r="B32" s="7" t="inlineStr"/>
      <c r="C32" s="8">
        <f>SUM(C26:C31)</f>
        <v/>
      </c>
      <c r="D32" s="8">
        <f>D31</f>
        <v/>
      </c>
      <c r="E32" s="7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22" customWidth="1" min="3" max="3"/>
    <col width="22" customWidth="1" min="4" max="4"/>
  </cols>
  <sheetData>
    <row r="1">
      <c r="A1" s="1" t="inlineStr">
        <is>
          <t>СВОДКА — ССЫЛКИ НА РАСЧЁТ</t>
        </is>
      </c>
    </row>
    <row r="3">
      <c r="A3" s="3" t="inlineStr">
        <is>
          <t>Показатель</t>
        </is>
      </c>
      <c r="B3" s="3" t="inlineStr">
        <is>
          <t>Оптимистичный</t>
        </is>
      </c>
      <c r="C3" s="3" t="inlineStr">
        <is>
          <t>Реалистичный</t>
        </is>
      </c>
      <c r="D3" s="3" t="inlineStr">
        <is>
          <t>Пессимистичный</t>
        </is>
      </c>
    </row>
    <row r="4">
      <c r="A4" s="4" t="inlineStr">
        <is>
          <t>ВОРОНКА</t>
        </is>
      </c>
      <c r="B4" s="4" t="inlineStr"/>
      <c r="C4" s="4" t="inlineStr"/>
      <c r="D4" s="4" t="inlineStr"/>
    </row>
    <row r="5">
      <c r="A5" s="11" t="inlineStr">
        <is>
          <t>Заявки</t>
        </is>
      </c>
      <c r="B5" s="12">
        <f>'Расчёт (формулы)'!B12</f>
        <v/>
      </c>
      <c r="C5" s="12">
        <f>'Расчёт (формулы)'!C12</f>
        <v/>
      </c>
      <c r="D5" s="12">
        <f>'Расчёт (формулы)'!D12</f>
        <v/>
      </c>
    </row>
    <row r="6">
      <c r="A6" s="11" t="inlineStr">
        <is>
          <t>CPA средневзвешенный (₽)</t>
        </is>
      </c>
      <c r="B6" s="12">
        <f>'Расчёт (формулы)'!B13</f>
        <v/>
      </c>
      <c r="C6" s="12">
        <f>'Расчёт (формулы)'!C13</f>
        <v/>
      </c>
      <c r="D6" s="12">
        <f>'Расчёт (формулы)'!D13</f>
        <v/>
      </c>
    </row>
    <row r="7">
      <c r="A7" s="11" t="inlineStr">
        <is>
          <t>Участницы (факт)</t>
        </is>
      </c>
      <c r="B7" s="12">
        <f>'Расчёт (формулы)'!B16</f>
        <v/>
      </c>
      <c r="C7" s="12">
        <f>'Расчёт (формулы)'!C16</f>
        <v/>
      </c>
      <c r="D7" s="12">
        <f>'Расчёт (формулы)'!D16</f>
        <v/>
      </c>
    </row>
    <row r="8">
      <c r="A8" s="11" t="inlineStr">
        <is>
          <t>Зрители финала</t>
        </is>
      </c>
      <c r="B8" s="12">
        <f>'Расчёт (формулы)'!B17</f>
        <v/>
      </c>
      <c r="C8" s="12">
        <f>'Расчёт (формулы)'!C17</f>
        <v/>
      </c>
      <c r="D8" s="12">
        <f>'Расчёт (формулы)'!D17</f>
        <v/>
      </c>
    </row>
    <row r="10">
      <c r="A10" s="4" t="inlineStr">
        <is>
          <t>ДОХОДЫ</t>
        </is>
      </c>
      <c r="B10" s="4" t="inlineStr"/>
      <c r="C10" s="4" t="inlineStr"/>
      <c r="D10" s="4" t="inlineStr"/>
    </row>
    <row r="11">
      <c r="A11" s="11" t="inlineStr">
        <is>
          <t>Подтверждённые доходы</t>
        </is>
      </c>
      <c r="B11" s="12">
        <f>'Расчёт (формулы)'!B28</f>
        <v/>
      </c>
      <c r="C11" s="12">
        <f>'Расчёт (формулы)'!C28</f>
        <v/>
      </c>
      <c r="D11" s="12">
        <f>'Расчёт (формулы)'!D28</f>
        <v/>
      </c>
    </row>
    <row r="12">
      <c r="A12" s="11" t="inlineStr">
        <is>
          <t xml:space="preserve">  ТВ/стриминг (спекулятивные)</t>
        </is>
      </c>
      <c r="B12" s="12">
        <f>'Расчёт (формулы)'!B26</f>
        <v/>
      </c>
      <c r="C12" s="12">
        <f>'Расчёт (формулы)'!C26</f>
        <v/>
      </c>
      <c r="D12" s="12">
        <f>'Расчёт (формулы)'!D26</f>
        <v/>
      </c>
    </row>
    <row r="13">
      <c r="A13" s="11" t="inlineStr">
        <is>
          <t xml:space="preserve">  Франшиза (спекулятивные)</t>
        </is>
      </c>
      <c r="B13" s="12">
        <f>'Расчёт (формулы)'!B27</f>
        <v/>
      </c>
      <c r="C13" s="12">
        <f>'Расчёт (формулы)'!C27</f>
        <v/>
      </c>
      <c r="D13" s="12">
        <f>'Расчёт (формулы)'!D27</f>
        <v/>
      </c>
    </row>
    <row r="14">
      <c r="A14" s="11" t="inlineStr">
        <is>
          <t>ИТОГО все доходы</t>
        </is>
      </c>
      <c r="B14" s="12">
        <f>'Расчёт (формулы)'!B29</f>
        <v/>
      </c>
      <c r="C14" s="12">
        <f>'Расчёт (формулы)'!C29</f>
        <v/>
      </c>
      <c r="D14" s="12">
        <f>'Расчёт (формулы)'!D29</f>
        <v/>
      </c>
    </row>
    <row r="16">
      <c r="A16" s="4" t="inlineStr">
        <is>
          <t>РАСХОДЫ</t>
        </is>
      </c>
      <c r="B16" s="4" t="inlineStr"/>
      <c r="C16" s="4" t="inlineStr"/>
      <c r="D16" s="4" t="inlineStr"/>
    </row>
    <row r="17">
      <c r="A17" s="7" t="inlineStr">
        <is>
          <t>ИТОГО все расходы (с налогами)</t>
        </is>
      </c>
      <c r="B17" s="8">
        <f>'Расчёт (формулы)'!B42</f>
        <v/>
      </c>
      <c r="C17" s="8">
        <f>'Расчёт (формулы)'!C42</f>
        <v/>
      </c>
      <c r="D17" s="8">
        <f>'Расчёт (формулы)'!D42</f>
        <v/>
      </c>
    </row>
    <row r="19">
      <c r="A19" s="4" t="inlineStr">
        <is>
          <t>ИТОГОВЫЕ ПОКАЗАТЕЛИ</t>
        </is>
      </c>
      <c r="B19" s="4" t="inlineStr"/>
      <c r="C19" s="4" t="inlineStr"/>
      <c r="D19" s="4" t="inlineStr"/>
    </row>
    <row r="20">
      <c r="A20" s="11" t="inlineStr">
        <is>
          <t>Чистая прибыль</t>
        </is>
      </c>
      <c r="B20" s="12">
        <f>'Расчёт (формулы)'!B45</f>
        <v/>
      </c>
      <c r="C20" s="12">
        <f>'Расчёт (формулы)'!C45</f>
        <v/>
      </c>
      <c r="D20" s="12">
        <f>'Расчёт (формулы)'!D45</f>
        <v/>
      </c>
    </row>
    <row r="21">
      <c r="A21" s="11" t="inlineStr">
        <is>
          <t>ROI</t>
        </is>
      </c>
      <c r="B21" s="13">
        <f>'Расчёт (формулы)'!B46</f>
        <v/>
      </c>
      <c r="C21" s="13">
        <f>'Расчёт (формулы)'!C46</f>
        <v/>
      </c>
      <c r="D21" s="13">
        <f>'Расчёт (формулы)'!D46</f>
        <v/>
      </c>
    </row>
    <row r="22">
      <c r="A22" s="11" t="inlineStr">
        <is>
          <t>Маржинальность</t>
        </is>
      </c>
      <c r="B22" s="13">
        <f>'Расчёт (формулы)'!B47</f>
        <v/>
      </c>
      <c r="C22" s="13">
        <f>'Расчёт (формулы)'!C47</f>
        <v/>
      </c>
      <c r="D22" s="13">
        <f>'Расчёт (формулы)'!D47</f>
        <v/>
      </c>
    </row>
    <row r="23">
      <c r="A23" s="11" t="inlineStr">
        <is>
          <t>Стоимость участницы (₽)</t>
        </is>
      </c>
      <c r="B23" s="12">
        <f>'Расчёт (формулы)'!B48</f>
        <v/>
      </c>
      <c r="C23" s="12">
        <f>'Расчёт (формулы)'!C48</f>
        <v/>
      </c>
      <c r="D23" s="12">
        <f>'Расчёт (формулы)'!D48</f>
        <v/>
      </c>
    </row>
    <row r="24">
      <c r="A24" s="11" t="inlineStr">
        <is>
          <t>Точка безубыточности (партнёры 500K₽)</t>
        </is>
      </c>
      <c r="B24" s="16">
        <f>'Расчёт (формулы)'!B49</f>
        <v/>
      </c>
      <c r="C24" s="16">
        <f>'Расчёт (формулы)'!C49</f>
        <v/>
      </c>
      <c r="D24" s="16">
        <f>'Расчёт (формулы)'!D49</f>
        <v/>
      </c>
    </row>
    <row r="26">
      <c r="A26" s="11" t="inlineStr">
        <is>
          <t>Доля подтверждённых доходов</t>
        </is>
      </c>
      <c r="B26" s="13">
        <f>'Расчёт (формулы)'!B52</f>
        <v/>
      </c>
      <c r="C26" s="13">
        <f>'Расчёт (формулы)'!C52</f>
        <v/>
      </c>
      <c r="D26" s="13">
        <f>'Расчёт (формулы)'!D52</f>
        <v/>
      </c>
    </row>
    <row r="27">
      <c r="A27" s="11" t="inlineStr">
        <is>
          <t>Доля спекулятивных доходов (ТВ+франшиза)</t>
        </is>
      </c>
      <c r="B27" s="13">
        <f>'Расчёт (формулы)'!B53</f>
        <v/>
      </c>
      <c r="C27" s="13">
        <f>'Расчёт (формулы)'!C53</f>
        <v/>
      </c>
      <c r="D27" s="13">
        <f>'Расчёт (формулы)'!D53</f>
        <v/>
      </c>
    </row>
    <row r="28">
      <c r="A28" s="11" t="inlineStr">
        <is>
          <t>Прибыль БЕЗ ТВ/франшизы</t>
        </is>
      </c>
      <c r="B28" s="12">
        <f>'Расчёт (формулы)'!B54</f>
        <v/>
      </c>
      <c r="C28" s="12">
        <f>'Расчёт (формулы)'!C54</f>
        <v/>
      </c>
      <c r="D28" s="12">
        <f>'Расчёт (формулы)'!D54</f>
        <v/>
      </c>
    </row>
    <row r="29">
      <c r="A29" s="11" t="inlineStr">
        <is>
          <t>ROI без ТВ/франшизы</t>
        </is>
      </c>
      <c r="B29" s="13">
        <f>'Расчёт (формулы)'!B55</f>
        <v/>
      </c>
      <c r="C29" s="13">
        <f>'Расчёт (формулы)'!C55</f>
        <v/>
      </c>
      <c r="D29" s="13">
        <f>'Расчёт (формулы)'!D55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41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МЕТОДОЛОГИЯ v3</t>
        </is>
      </c>
    </row>
    <row r="3">
      <c r="A3" s="20" t="inlineStr">
        <is>
          <t>ЧТО ИСПРАВЛЕНО vs v2:</t>
        </is>
      </c>
    </row>
    <row r="4">
      <c r="A4" s="20" t="inlineStr"/>
    </row>
    <row r="5">
      <c r="A5" s="20" t="inlineStr">
        <is>
          <t>1. ВСЕ ЯЧЕЙКИ — ФОРМУЛЫ. Изменил CPA на листе «Входные параметры» →</t>
        </is>
      </c>
    </row>
    <row r="6">
      <c r="A6" s="20" t="inlineStr">
        <is>
          <t xml:space="preserve">   пересчитались заявки, участницы, клуб, выручка, прибыль, ROI.</t>
        </is>
      </c>
    </row>
    <row r="7">
      <c r="A7" s="20" t="inlineStr">
        <is>
          <t xml:space="preserve">   v2 был статичным отчётом. v3 — живая модель.</t>
        </is>
      </c>
    </row>
    <row r="8">
      <c r="A8" s="20" t="inlineStr"/>
    </row>
    <row r="9">
      <c r="A9" s="20" t="inlineStr">
        <is>
          <t>2. УДЕРЖАНИЕ КЛУБА: 40-55% (вместо 70%). Бенчмарк DOT/Cossa.ru: 40-60%.</t>
        </is>
      </c>
    </row>
    <row r="10">
      <c r="A10" s="20" t="inlineStr">
        <is>
          <t xml:space="preserve">   Оптимистичный = 55%, Реалистичный = 50%, Пессимистичный = 40%.</t>
        </is>
      </c>
    </row>
    <row r="11">
      <c r="A11" s="20" t="inlineStr"/>
    </row>
    <row r="12">
      <c r="A12" s="20" t="inlineStr">
        <is>
          <t>3. ОПЕРАЦИОННЫЙ ЛИМИТ: 3000 для оптимистичного и реалистичного,</t>
        </is>
      </c>
    </row>
    <row r="13">
      <c r="A13" s="20" t="inlineStr">
        <is>
          <t xml:space="preserve">   2000 для пессимистичного. Формула MIN() не даёт превысить.</t>
        </is>
      </c>
    </row>
    <row r="14">
      <c r="A14" s="20" t="inlineStr"/>
    </row>
    <row r="15">
      <c r="A15" s="20" t="inlineStr">
        <is>
          <t>4. БИЛЕТЫ: считается от вместимости зала (300 чел.) × заполняемость × цена.</t>
        </is>
      </c>
    </row>
    <row r="16">
      <c r="A16" s="20" t="inlineStr">
        <is>
          <t xml:space="preserve">   Нет "виртуальных" залов на 1000+ мест.</t>
        </is>
      </c>
    </row>
    <row r="17">
      <c r="A17" s="20" t="inlineStr"/>
    </row>
    <row r="18">
      <c r="A18" s="20" t="inlineStr">
        <is>
          <t>5. СПЕКУЛЯТИВНЫЕ ДОХОДЫ отделены. ТВ/стриминг и франшиза показаны</t>
        </is>
      </c>
    </row>
    <row r="19">
      <c r="A19" s="20" t="inlineStr">
        <is>
          <t xml:space="preserve">   отдельной строкой. Есть расчёт прибыли и ROI БЕЗ них.</t>
        </is>
      </c>
    </row>
    <row r="20">
      <c r="A20" s="20" t="inlineStr"/>
    </row>
    <row r="21">
      <c r="A21" s="20" t="inlineStr">
        <is>
          <t>6. НАЛОГИ И КОМИССИИ: УСН 6% + эквайринг 2% на клуб и билеты.</t>
        </is>
      </c>
    </row>
    <row r="22">
      <c r="A22" s="20" t="inlineStr"/>
    </row>
    <row r="23">
      <c r="A23" s="20" t="inlineStr">
        <is>
          <t>7. СТРЕСС-ТЕСТ: пересчитывает ВСЮ воронку через формулы при</t>
        </is>
      </c>
    </row>
    <row r="24">
      <c r="A24" s="20" t="inlineStr">
        <is>
          <t xml:space="preserve">   росте CPA на ×1.5, ×2.0, ×3.0. Прибыль реагирует.</t>
        </is>
      </c>
    </row>
    <row r="25">
      <c r="A25" s="20" t="inlineStr"/>
    </row>
    <row r="26">
      <c r="A26" s="20" t="inlineStr">
        <is>
          <t>8. ФОТ: заложен рыночный уровень (120-200К/мес на человека, part-time).</t>
        </is>
      </c>
    </row>
    <row r="27">
      <c r="A27" s="20" t="inlineStr"/>
    </row>
    <row r="28">
      <c r="A28" s="20" t="inlineStr">
        <is>
          <t>КАК ПОЛЬЗОВАТЬСЯ:</t>
        </is>
      </c>
    </row>
    <row r="29">
      <c r="A29" s="20" t="inlineStr">
        <is>
          <t>1. Откройте лист «Входные параметры»</t>
        </is>
      </c>
    </row>
    <row r="30">
      <c r="A30" s="20" t="inlineStr">
        <is>
          <t>2. Измените любую зелёную ячейку</t>
        </is>
      </c>
    </row>
    <row r="31">
      <c r="A31" s="20" t="inlineStr">
        <is>
          <t>3. Все формулы на листе «Расчёт (формулы)» пересчитаются автоматически</t>
        </is>
      </c>
    </row>
    <row r="32">
      <c r="A32" s="20" t="inlineStr">
        <is>
          <t>4. Лист «Сводка» покажет итоги</t>
        </is>
      </c>
    </row>
    <row r="33">
      <c r="A33" s="20" t="inlineStr"/>
    </row>
    <row r="34">
      <c r="A34" s="20" t="inlineStr">
        <is>
          <t>КЛЮЧЕВЫЕ ФОРМУЛЫ:</t>
        </is>
      </c>
    </row>
    <row r="35">
      <c r="A35" s="20" t="inlineStr">
        <is>
          <t>- Заявки канала = Бюджет канала / CPA канала</t>
        </is>
      </c>
    </row>
    <row r="36">
      <c r="A36" s="20" t="inlineStr">
        <is>
          <t>- CPA blended = Суммарный бюджет / Суммарные заявки</t>
        </is>
      </c>
    </row>
    <row r="37">
      <c r="A37" s="20" t="inlineStr">
        <is>
          <t>- Участницы = MIN(Заявки × CR, Операционный лимит)</t>
        </is>
      </c>
    </row>
    <row r="38">
      <c r="A38" s="20" t="inlineStr">
        <is>
          <t>- Клуб = start × fee × (1 - retention^months) / (1 - retention)</t>
        </is>
      </c>
    </row>
    <row r="39">
      <c r="A39" s="20" t="inlineStr">
        <is>
          <t>- Билеты = Вместимость × Заполняемость × Цена</t>
        </is>
      </c>
    </row>
    <row r="40">
      <c r="A40" s="20" t="inlineStr">
        <is>
          <t>- Налог = Доходы × 6%</t>
        </is>
      </c>
    </row>
    <row r="41">
      <c r="A41" s="20" t="inlineStr">
        <is>
          <t>- Эквайринг = (Билеты + Клуб) × 50% × 2%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2026-07-02T09:41:34Z</dcterms:created>
  <dcterms:modified xsi:type="dcterms:W3CDTF">2026-07-02T09:41:34Z</dcterms:modified>
</cp:coreProperties>
</file>